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5" yWindow="-15" windowWidth="14790" windowHeight="8580" activeTab="8"/>
  </bookViews>
  <sheets>
    <sheet name="Novosti" sheetId="21" r:id="rId1"/>
    <sheet name="Upute" sheetId="10" r:id="rId2"/>
    <sheet name="PraviPod707" sheetId="30" state="hidden" r:id="rId3"/>
    <sheet name="PraviPod708" sheetId="33" state="hidden" r:id="rId4"/>
    <sheet name="PraviPod709" sheetId="31" state="hidden" r:id="rId5"/>
    <sheet name="PraviPod710" sheetId="32" state="hidden" r:id="rId6"/>
    <sheet name="RefStr" sheetId="25" r:id="rId7"/>
    <sheet name="PRRAS" sheetId="1" r:id="rId8"/>
    <sheet name="BIL" sheetId="29" r:id="rId9"/>
    <sheet name="GPRIZNPF" sheetId="28" r:id="rId10"/>
    <sheet name="Sifre" sheetId="26" r:id="rId11"/>
    <sheet name="Kontrole" sheetId="3" r:id="rId12"/>
    <sheet name="Promjene" sheetId="23" r:id="rId13"/>
  </sheets>
  <definedNames>
    <definedName name="_xlnm.Print_Titles" localSheetId="7">PRRAS!$16:$17</definedName>
    <definedName name="_xlnm.Print_Titles" localSheetId="10">Sifre!$3:$3</definedName>
    <definedName name="_xlnm.Print_Area" localSheetId="8">BIL!$B$3:$L$231</definedName>
    <definedName name="_xlnm.Print_Area" localSheetId="9">GPRIZNPF!$B$3:$L$69</definedName>
    <definedName name="_xlnm.Print_Area" localSheetId="11">Kontrole!$A$2:$J$34</definedName>
    <definedName name="_xlnm.Print_Area" localSheetId="0">Novosti!$B$2:$J$7</definedName>
    <definedName name="_xlnm.Print_Area" localSheetId="7">PRRAS!$B$3:$L$203</definedName>
    <definedName name="_xlnm.Print_Area" localSheetId="6">RefStr!$B$3:$J$53</definedName>
    <definedName name="_xlnm.Print_Area" localSheetId="10">Sifre!$A$3:$I$618</definedName>
    <definedName name="_xlnm.Print_Area" localSheetId="1">Upute!$B$2:$J$15</definedName>
  </definedNames>
  <calcPr calcId="124519" fullCalcOnLoad="1"/>
</workbook>
</file>

<file path=xl/calcChain.xml><?xml version="1.0" encoding="utf-8"?>
<calcChain xmlns="http://schemas.openxmlformats.org/spreadsheetml/2006/main">
  <c r="K49" i="28"/>
  <c r="K55" i="1"/>
  <c r="C38" i="30"/>
  <c r="J55" i="1"/>
  <c r="B38" i="30" s="1"/>
  <c r="J38" s="1"/>
  <c r="B240" i="33"/>
  <c r="A240"/>
  <c r="A204"/>
  <c r="A227"/>
  <c r="A352"/>
  <c r="A353"/>
  <c r="A357"/>
  <c r="A358"/>
  <c r="A2"/>
  <c r="A3"/>
  <c r="A4"/>
  <c r="A5"/>
  <c r="A6"/>
  <c r="B6"/>
  <c r="C6"/>
  <c r="A7"/>
  <c r="B7"/>
  <c r="C7"/>
  <c r="A8"/>
  <c r="B8"/>
  <c r="C8"/>
  <c r="F8"/>
  <c r="A9"/>
  <c r="A10"/>
  <c r="B10"/>
  <c r="C10"/>
  <c r="A11"/>
  <c r="B11"/>
  <c r="C11"/>
  <c r="F11"/>
  <c r="A12"/>
  <c r="B12"/>
  <c r="C12"/>
  <c r="F12"/>
  <c r="A13"/>
  <c r="B13"/>
  <c r="C13"/>
  <c r="A14"/>
  <c r="B14"/>
  <c r="C14"/>
  <c r="A15"/>
  <c r="B15"/>
  <c r="C15"/>
  <c r="F15"/>
  <c r="A16"/>
  <c r="B16"/>
  <c r="C16"/>
  <c r="F16"/>
  <c r="A17"/>
  <c r="B17"/>
  <c r="C17"/>
  <c r="A18"/>
  <c r="B18"/>
  <c r="C18"/>
  <c r="A19"/>
  <c r="A20"/>
  <c r="A21"/>
  <c r="B21"/>
  <c r="C21"/>
  <c r="A22"/>
  <c r="F22" s="1"/>
  <c r="B22"/>
  <c r="C22"/>
  <c r="A23"/>
  <c r="B23"/>
  <c r="C23"/>
  <c r="A24"/>
  <c r="A25"/>
  <c r="B25"/>
  <c r="C25"/>
  <c r="F25" s="1"/>
  <c r="A26"/>
  <c r="B26"/>
  <c r="C26"/>
  <c r="A27"/>
  <c r="B27"/>
  <c r="C27"/>
  <c r="A28"/>
  <c r="B28"/>
  <c r="C28"/>
  <c r="A29"/>
  <c r="F29" s="1"/>
  <c r="B29"/>
  <c r="C29"/>
  <c r="A30"/>
  <c r="B30"/>
  <c r="C30"/>
  <c r="A31"/>
  <c r="B31"/>
  <c r="C31"/>
  <c r="A32"/>
  <c r="A33"/>
  <c r="B33"/>
  <c r="C33"/>
  <c r="A34"/>
  <c r="B34"/>
  <c r="C34"/>
  <c r="A35"/>
  <c r="A36"/>
  <c r="B36"/>
  <c r="C36"/>
  <c r="A37"/>
  <c r="B37"/>
  <c r="C37"/>
  <c r="A38"/>
  <c r="F38" s="1"/>
  <c r="B38"/>
  <c r="C38"/>
  <c r="A39"/>
  <c r="F39" s="1"/>
  <c r="B39"/>
  <c r="C39"/>
  <c r="A40"/>
  <c r="A41"/>
  <c r="B41"/>
  <c r="C41"/>
  <c r="A42"/>
  <c r="B42"/>
  <c r="C42"/>
  <c r="A43"/>
  <c r="A44"/>
  <c r="F44" s="1"/>
  <c r="B44"/>
  <c r="C44"/>
  <c r="A45"/>
  <c r="F45" s="1"/>
  <c r="B45"/>
  <c r="C45"/>
  <c r="A46"/>
  <c r="B46"/>
  <c r="C46"/>
  <c r="A47"/>
  <c r="B47"/>
  <c r="C47"/>
  <c r="A48"/>
  <c r="A49"/>
  <c r="A50"/>
  <c r="F50" s="1"/>
  <c r="B50"/>
  <c r="C50"/>
  <c r="A51"/>
  <c r="F51" s="1"/>
  <c r="B51"/>
  <c r="C51"/>
  <c r="A52"/>
  <c r="A53"/>
  <c r="B53"/>
  <c r="C53"/>
  <c r="A54"/>
  <c r="B54"/>
  <c r="C54"/>
  <c r="A55"/>
  <c r="B55"/>
  <c r="C55"/>
  <c r="A56"/>
  <c r="A57"/>
  <c r="B57"/>
  <c r="C57"/>
  <c r="A58"/>
  <c r="B58"/>
  <c r="C58"/>
  <c r="A59"/>
  <c r="B59"/>
  <c r="C59"/>
  <c r="A60"/>
  <c r="A61"/>
  <c r="B61"/>
  <c r="C61"/>
  <c r="F61"/>
  <c r="A62"/>
  <c r="B62"/>
  <c r="C62"/>
  <c r="A63"/>
  <c r="B63"/>
  <c r="C63"/>
  <c r="A64"/>
  <c r="B64"/>
  <c r="C64"/>
  <c r="A65"/>
  <c r="A66"/>
  <c r="A67"/>
  <c r="B67"/>
  <c r="C67"/>
  <c r="A68"/>
  <c r="B68"/>
  <c r="C68"/>
  <c r="A69"/>
  <c r="B69"/>
  <c r="C69"/>
  <c r="A70"/>
  <c r="B70"/>
  <c r="C70"/>
  <c r="A71"/>
  <c r="A72"/>
  <c r="B72"/>
  <c r="C72"/>
  <c r="A73"/>
  <c r="F73" s="1"/>
  <c r="B73"/>
  <c r="C73"/>
  <c r="A74"/>
  <c r="F74" s="1"/>
  <c r="B74"/>
  <c r="C74"/>
  <c r="A75"/>
  <c r="A76"/>
  <c r="A77"/>
  <c r="A78"/>
  <c r="B78"/>
  <c r="C78"/>
  <c r="A79"/>
  <c r="B79"/>
  <c r="C79"/>
  <c r="A80"/>
  <c r="B80"/>
  <c r="C80"/>
  <c r="A81"/>
  <c r="B81"/>
  <c r="C81"/>
  <c r="F81" s="1"/>
  <c r="A82"/>
  <c r="B82"/>
  <c r="C82"/>
  <c r="F82"/>
  <c r="A83"/>
  <c r="B83"/>
  <c r="C83"/>
  <c r="F83"/>
  <c r="A84"/>
  <c r="A85"/>
  <c r="A86"/>
  <c r="B86"/>
  <c r="C86"/>
  <c r="A87"/>
  <c r="B87"/>
  <c r="C87"/>
  <c r="A88"/>
  <c r="B88"/>
  <c r="C88"/>
  <c r="A89"/>
  <c r="B89"/>
  <c r="C89"/>
  <c r="A90"/>
  <c r="A91"/>
  <c r="F91" s="1"/>
  <c r="B91"/>
  <c r="C91"/>
  <c r="A92"/>
  <c r="F92" s="1"/>
  <c r="B92"/>
  <c r="C92"/>
  <c r="A93"/>
  <c r="B93"/>
  <c r="C93"/>
  <c r="A94"/>
  <c r="B94"/>
  <c r="C94"/>
  <c r="A95"/>
  <c r="B95"/>
  <c r="C95"/>
  <c r="A96"/>
  <c r="A97"/>
  <c r="F97" s="1"/>
  <c r="B97"/>
  <c r="C97"/>
  <c r="A98"/>
  <c r="F98" s="1"/>
  <c r="B98"/>
  <c r="C98"/>
  <c r="A99"/>
  <c r="F99" s="1"/>
  <c r="B99"/>
  <c r="C99"/>
  <c r="A100"/>
  <c r="B100"/>
  <c r="C100"/>
  <c r="A101"/>
  <c r="A102"/>
  <c r="F102" s="1"/>
  <c r="B102"/>
  <c r="C102"/>
  <c r="A103"/>
  <c r="B103"/>
  <c r="C103"/>
  <c r="A104"/>
  <c r="B104"/>
  <c r="C104"/>
  <c r="A105"/>
  <c r="B105"/>
  <c r="C105"/>
  <c r="A106"/>
  <c r="A107"/>
  <c r="A108"/>
  <c r="B108"/>
  <c r="C108"/>
  <c r="A109"/>
  <c r="B109"/>
  <c r="C109"/>
  <c r="A110"/>
  <c r="A111"/>
  <c r="B111"/>
  <c r="C111"/>
  <c r="A112"/>
  <c r="B112"/>
  <c r="C112"/>
  <c r="A113"/>
  <c r="A114"/>
  <c r="B114"/>
  <c r="C114"/>
  <c r="A115"/>
  <c r="B115"/>
  <c r="C115"/>
  <c r="A116"/>
  <c r="A117"/>
  <c r="B117"/>
  <c r="C117"/>
  <c r="A118"/>
  <c r="B118"/>
  <c r="C118"/>
  <c r="A119"/>
  <c r="A120"/>
  <c r="B120"/>
  <c r="C120"/>
  <c r="A121"/>
  <c r="B121"/>
  <c r="C121"/>
  <c r="A122"/>
  <c r="A123"/>
  <c r="B123"/>
  <c r="C123"/>
  <c r="A124"/>
  <c r="B124"/>
  <c r="C124"/>
  <c r="A125"/>
  <c r="F125" s="1"/>
  <c r="B125"/>
  <c r="C125"/>
  <c r="A126"/>
  <c r="A127"/>
  <c r="A128"/>
  <c r="F128" s="1"/>
  <c r="B128"/>
  <c r="C128"/>
  <c r="A129"/>
  <c r="F129" s="1"/>
  <c r="B129"/>
  <c r="C129"/>
  <c r="A130"/>
  <c r="A131"/>
  <c r="B131"/>
  <c r="C131"/>
  <c r="A132"/>
  <c r="B132"/>
  <c r="C132"/>
  <c r="A133"/>
  <c r="B133"/>
  <c r="C133"/>
  <c r="A134"/>
  <c r="A135"/>
  <c r="B135"/>
  <c r="C135"/>
  <c r="F135"/>
  <c r="A136"/>
  <c r="B136"/>
  <c r="C136"/>
  <c r="F136"/>
  <c r="A137"/>
  <c r="B137"/>
  <c r="C137"/>
  <c r="F137"/>
  <c r="A138"/>
  <c r="A139"/>
  <c r="B139"/>
  <c r="C139"/>
  <c r="A140"/>
  <c r="B140"/>
  <c r="C140"/>
  <c r="A141"/>
  <c r="B141"/>
  <c r="C141"/>
  <c r="A142"/>
  <c r="B142"/>
  <c r="C142"/>
  <c r="A143"/>
  <c r="A144"/>
  <c r="B144"/>
  <c r="C144"/>
  <c r="F144"/>
  <c r="A145"/>
  <c r="B145"/>
  <c r="C145"/>
  <c r="F145"/>
  <c r="A146"/>
  <c r="A147"/>
  <c r="A148"/>
  <c r="A149"/>
  <c r="A150"/>
  <c r="B150"/>
  <c r="C150"/>
  <c r="A151"/>
  <c r="F151" s="1"/>
  <c r="B151"/>
  <c r="C151"/>
  <c r="A152"/>
  <c r="F152" s="1"/>
  <c r="B152"/>
  <c r="C152"/>
  <c r="A153"/>
  <c r="B153"/>
  <c r="C153"/>
  <c r="F153" s="1"/>
  <c r="A154"/>
  <c r="B154"/>
  <c r="C154"/>
  <c r="A155"/>
  <c r="B155"/>
  <c r="C155"/>
  <c r="F155" s="1"/>
  <c r="A156"/>
  <c r="B156"/>
  <c r="C156"/>
  <c r="A157"/>
  <c r="A158"/>
  <c r="B158"/>
  <c r="C158"/>
  <c r="A159"/>
  <c r="B159"/>
  <c r="C159"/>
  <c r="A160"/>
  <c r="B160"/>
  <c r="C160"/>
  <c r="A161"/>
  <c r="B161"/>
  <c r="C161"/>
  <c r="A162"/>
  <c r="B162"/>
  <c r="C162"/>
  <c r="A163"/>
  <c r="B163"/>
  <c r="C163"/>
  <c r="A164"/>
  <c r="B164"/>
  <c r="C164"/>
  <c r="A165"/>
  <c r="A166"/>
  <c r="B166"/>
  <c r="C166"/>
  <c r="F166"/>
  <c r="A167"/>
  <c r="B167"/>
  <c r="C167"/>
  <c r="F167"/>
  <c r="A168"/>
  <c r="B168"/>
  <c r="C168"/>
  <c r="F168"/>
  <c r="A169"/>
  <c r="B169"/>
  <c r="C169"/>
  <c r="F169"/>
  <c r="A170"/>
  <c r="B170"/>
  <c r="C170"/>
  <c r="F170"/>
  <c r="A171"/>
  <c r="A172"/>
  <c r="B172"/>
  <c r="C172"/>
  <c r="A173"/>
  <c r="B173"/>
  <c r="C173"/>
  <c r="A174"/>
  <c r="B174"/>
  <c r="C174"/>
  <c r="A175"/>
  <c r="A176"/>
  <c r="A177"/>
  <c r="B177"/>
  <c r="C177"/>
  <c r="A178"/>
  <c r="F178" s="1"/>
  <c r="B178"/>
  <c r="C178"/>
  <c r="A179"/>
  <c r="A180"/>
  <c r="B180"/>
  <c r="C180"/>
  <c r="A181"/>
  <c r="B181"/>
  <c r="C181"/>
  <c r="A182"/>
  <c r="B182"/>
  <c r="C182"/>
  <c r="A183"/>
  <c r="A184"/>
  <c r="A185"/>
  <c r="B185"/>
  <c r="C185"/>
  <c r="A186"/>
  <c r="B186"/>
  <c r="C186"/>
  <c r="A187"/>
  <c r="A188"/>
  <c r="B188"/>
  <c r="C188"/>
  <c r="F188"/>
  <c r="A189"/>
  <c r="B189"/>
  <c r="C189"/>
  <c r="F189"/>
  <c r="A190"/>
  <c r="B190"/>
  <c r="C190"/>
  <c r="F190"/>
  <c r="A191"/>
  <c r="A192"/>
  <c r="B192"/>
  <c r="C192"/>
  <c r="A193"/>
  <c r="A194"/>
  <c r="B194"/>
  <c r="C194"/>
  <c r="A195"/>
  <c r="B195"/>
  <c r="C195"/>
  <c r="A196"/>
  <c r="A197"/>
  <c r="A198"/>
  <c r="B198"/>
  <c r="C198"/>
  <c r="A199"/>
  <c r="B199"/>
  <c r="C199"/>
  <c r="A200"/>
  <c r="B200"/>
  <c r="C200"/>
  <c r="A201"/>
  <c r="B201"/>
  <c r="C201"/>
  <c r="A202"/>
  <c r="B202"/>
  <c r="C202"/>
  <c r="A203"/>
  <c r="A205"/>
  <c r="A206"/>
  <c r="B206"/>
  <c r="C206"/>
  <c r="A207"/>
  <c r="B207"/>
  <c r="C207"/>
  <c r="A208"/>
  <c r="A209"/>
  <c r="B209"/>
  <c r="J209" s="1"/>
  <c r="C209"/>
  <c r="F209"/>
  <c r="A210"/>
  <c r="B210"/>
  <c r="C210"/>
  <c r="A211"/>
  <c r="A212"/>
  <c r="B212"/>
  <c r="C212"/>
  <c r="A213"/>
  <c r="F213" s="1"/>
  <c r="B213"/>
  <c r="C213"/>
  <c r="A214"/>
  <c r="A215"/>
  <c r="A216"/>
  <c r="B216"/>
  <c r="C216"/>
  <c r="A217"/>
  <c r="B217"/>
  <c r="C217"/>
  <c r="A218"/>
  <c r="B218"/>
  <c r="C218"/>
  <c r="J218" s="1"/>
  <c r="A219"/>
  <c r="F219" s="1"/>
  <c r="B219"/>
  <c r="C219"/>
  <c r="A220"/>
  <c r="B220"/>
  <c r="C220"/>
  <c r="A221"/>
  <c r="B221"/>
  <c r="C221"/>
  <c r="J221"/>
  <c r="A222"/>
  <c r="B222"/>
  <c r="C222"/>
  <c r="F222"/>
  <c r="A223"/>
  <c r="B223"/>
  <c r="C223"/>
  <c r="F223"/>
  <c r="A224"/>
  <c r="A225"/>
  <c r="B225"/>
  <c r="C225"/>
  <c r="J225" s="1"/>
  <c r="A226"/>
  <c r="B226"/>
  <c r="C226"/>
  <c r="A228"/>
  <c r="A229"/>
  <c r="F229" s="1"/>
  <c r="B229"/>
  <c r="C229"/>
  <c r="A230"/>
  <c r="B230"/>
  <c r="C230"/>
  <c r="A231"/>
  <c r="B231"/>
  <c r="C231"/>
  <c r="J231"/>
  <c r="A232"/>
  <c r="B232"/>
  <c r="C232"/>
  <c r="F232"/>
  <c r="A233"/>
  <c r="A234"/>
  <c r="B234"/>
  <c r="C234"/>
  <c r="J234" s="1"/>
  <c r="A235"/>
  <c r="B235"/>
  <c r="C235"/>
  <c r="A236"/>
  <c r="A237"/>
  <c r="B237"/>
  <c r="C237"/>
  <c r="A238"/>
  <c r="F238" s="1"/>
  <c r="B238"/>
  <c r="C238"/>
  <c r="A239"/>
  <c r="B239"/>
  <c r="C239"/>
  <c r="A241"/>
  <c r="B241"/>
  <c r="C241"/>
  <c r="J241"/>
  <c r="A242"/>
  <c r="B242"/>
  <c r="C242"/>
  <c r="F242"/>
  <c r="A243"/>
  <c r="A244"/>
  <c r="A245"/>
  <c r="B245"/>
  <c r="J245" s="1"/>
  <c r="C245"/>
  <c r="F245"/>
  <c r="A246"/>
  <c r="B246"/>
  <c r="C246"/>
  <c r="A247"/>
  <c r="B247"/>
  <c r="C247"/>
  <c r="J247" s="1"/>
  <c r="A248"/>
  <c r="A249"/>
  <c r="B249"/>
  <c r="C249"/>
  <c r="A250"/>
  <c r="B250"/>
  <c r="C250"/>
  <c r="A251"/>
  <c r="B251"/>
  <c r="C251"/>
  <c r="A252"/>
  <c r="A253"/>
  <c r="B253"/>
  <c r="J253" s="1"/>
  <c r="C253"/>
  <c r="F253"/>
  <c r="A254"/>
  <c r="B254"/>
  <c r="C254"/>
  <c r="A255"/>
  <c r="B255"/>
  <c r="C255"/>
  <c r="J255" s="1"/>
  <c r="A256"/>
  <c r="F256" s="1"/>
  <c r="B256"/>
  <c r="C256"/>
  <c r="A257"/>
  <c r="A258"/>
  <c r="A259"/>
  <c r="A260"/>
  <c r="B260"/>
  <c r="C260"/>
  <c r="A261"/>
  <c r="F261" s="1"/>
  <c r="B261"/>
  <c r="C261"/>
  <c r="A262"/>
  <c r="F262" s="1"/>
  <c r="B262"/>
  <c r="C262"/>
  <c r="A263"/>
  <c r="F263" s="1"/>
  <c r="B263"/>
  <c r="C263"/>
  <c r="A264"/>
  <c r="B264"/>
  <c r="C264"/>
  <c r="F264" s="1"/>
  <c r="A265"/>
  <c r="A266"/>
  <c r="B266"/>
  <c r="C266"/>
  <c r="A267"/>
  <c r="B267"/>
  <c r="C267"/>
  <c r="J267"/>
  <c r="A268"/>
  <c r="B268"/>
  <c r="C268"/>
  <c r="F268"/>
  <c r="A269"/>
  <c r="B269"/>
  <c r="J269" s="1"/>
  <c r="C269"/>
  <c r="F269"/>
  <c r="A270"/>
  <c r="A271"/>
  <c r="A272"/>
  <c r="B272"/>
  <c r="C272"/>
  <c r="A273"/>
  <c r="B273"/>
  <c r="C273"/>
  <c r="J273" s="1"/>
  <c r="A274"/>
  <c r="F274" s="1"/>
  <c r="B274"/>
  <c r="C274"/>
  <c r="A275"/>
  <c r="A276"/>
  <c r="B276"/>
  <c r="C276"/>
  <c r="A277"/>
  <c r="B277"/>
  <c r="C277"/>
  <c r="A278"/>
  <c r="B278"/>
  <c r="C278"/>
  <c r="A279"/>
  <c r="B279"/>
  <c r="C279"/>
  <c r="A280"/>
  <c r="A281"/>
  <c r="F281" s="1"/>
  <c r="B281"/>
  <c r="C281"/>
  <c r="A282"/>
  <c r="B282"/>
  <c r="C282"/>
  <c r="F282"/>
  <c r="A283"/>
  <c r="B283"/>
  <c r="C283"/>
  <c r="A284"/>
  <c r="B284"/>
  <c r="C284"/>
  <c r="J284" s="1"/>
  <c r="A285"/>
  <c r="A286"/>
  <c r="B286"/>
  <c r="C286"/>
  <c r="A287"/>
  <c r="B287"/>
  <c r="C287"/>
  <c r="A288"/>
  <c r="B288"/>
  <c r="C288"/>
  <c r="F288"/>
  <c r="A289"/>
  <c r="B289"/>
  <c r="J289" s="1"/>
  <c r="C289"/>
  <c r="F289"/>
  <c r="A290"/>
  <c r="A291"/>
  <c r="B291"/>
  <c r="C291"/>
  <c r="F291" s="1"/>
  <c r="A292"/>
  <c r="B292"/>
  <c r="C292"/>
  <c r="A293"/>
  <c r="B293"/>
  <c r="C293"/>
  <c r="F293" s="1"/>
  <c r="A294"/>
  <c r="B294"/>
  <c r="C294"/>
  <c r="A295"/>
  <c r="F295" s="1"/>
  <c r="B295"/>
  <c r="C295"/>
  <c r="A296"/>
  <c r="B296"/>
  <c r="C296"/>
  <c r="J296" s="1"/>
  <c r="A297"/>
  <c r="F297" s="1"/>
  <c r="B297"/>
  <c r="C297"/>
  <c r="A298"/>
  <c r="B298"/>
  <c r="C298"/>
  <c r="J298" s="1"/>
  <c r="A299"/>
  <c r="B299"/>
  <c r="C299"/>
  <c r="F299" s="1"/>
  <c r="A300"/>
  <c r="A301"/>
  <c r="B301"/>
  <c r="C301"/>
  <c r="J301"/>
  <c r="A302"/>
  <c r="B302"/>
  <c r="C302"/>
  <c r="A303"/>
  <c r="B303"/>
  <c r="C303"/>
  <c r="F303"/>
  <c r="A304"/>
  <c r="B304"/>
  <c r="C304"/>
  <c r="A305"/>
  <c r="A306"/>
  <c r="B306"/>
  <c r="C306"/>
  <c r="J306"/>
  <c r="A307"/>
  <c r="B307"/>
  <c r="C307"/>
  <c r="F307"/>
  <c r="A308"/>
  <c r="B308"/>
  <c r="C308"/>
  <c r="J308"/>
  <c r="A309"/>
  <c r="B309"/>
  <c r="C309"/>
  <c r="F309"/>
  <c r="A310"/>
  <c r="B310"/>
  <c r="C310"/>
  <c r="J310"/>
  <c r="A311"/>
  <c r="B311"/>
  <c r="C311"/>
  <c r="A312"/>
  <c r="A313"/>
  <c r="B313"/>
  <c r="C313"/>
  <c r="A314"/>
  <c r="A315"/>
  <c r="B315"/>
  <c r="C315"/>
  <c r="F315"/>
  <c r="A316"/>
  <c r="B316"/>
  <c r="C316"/>
  <c r="F316"/>
  <c r="A317"/>
  <c r="B317"/>
  <c r="C317"/>
  <c r="F317"/>
  <c r="A318"/>
  <c r="A319"/>
  <c r="B319"/>
  <c r="C319"/>
  <c r="A320"/>
  <c r="B320"/>
  <c r="C320"/>
  <c r="A321"/>
  <c r="B321"/>
  <c r="C321"/>
  <c r="A322"/>
  <c r="B322"/>
  <c r="C322"/>
  <c r="J322"/>
  <c r="A323"/>
  <c r="A324"/>
  <c r="A325"/>
  <c r="B325"/>
  <c r="J325" s="1"/>
  <c r="C325"/>
  <c r="F325"/>
  <c r="A326"/>
  <c r="B326"/>
  <c r="C326"/>
  <c r="J326"/>
  <c r="A327"/>
  <c r="B327"/>
  <c r="C327"/>
  <c r="A328"/>
  <c r="A329"/>
  <c r="B329"/>
  <c r="J329" s="1"/>
  <c r="C329"/>
  <c r="F329"/>
  <c r="A330"/>
  <c r="B330"/>
  <c r="C330"/>
  <c r="A331"/>
  <c r="A332"/>
  <c r="A333"/>
  <c r="B333"/>
  <c r="C333"/>
  <c r="A334"/>
  <c r="B334"/>
  <c r="C334"/>
  <c r="A335"/>
  <c r="B335"/>
  <c r="C335"/>
  <c r="A336"/>
  <c r="B336"/>
  <c r="C336"/>
  <c r="J336"/>
  <c r="A337"/>
  <c r="A338"/>
  <c r="B338"/>
  <c r="C338"/>
  <c r="A339"/>
  <c r="B339"/>
  <c r="C339"/>
  <c r="A340"/>
  <c r="F340" s="1"/>
  <c r="B340"/>
  <c r="C340"/>
  <c r="A341"/>
  <c r="F341" s="1"/>
  <c r="B341"/>
  <c r="C341"/>
  <c r="A342"/>
  <c r="A343"/>
  <c r="B343"/>
  <c r="C343"/>
  <c r="F343"/>
  <c r="A344"/>
  <c r="B344"/>
  <c r="C344"/>
  <c r="J344"/>
  <c r="A345"/>
  <c r="B345"/>
  <c r="C345"/>
  <c r="F345"/>
  <c r="A346"/>
  <c r="B346"/>
  <c r="C346"/>
  <c r="J346"/>
  <c r="A347"/>
  <c r="B347"/>
  <c r="C347"/>
  <c r="F347"/>
  <c r="A348"/>
  <c r="B348"/>
  <c r="C348"/>
  <c r="F348"/>
  <c r="A349"/>
  <c r="A350"/>
  <c r="A351"/>
  <c r="A354"/>
  <c r="B354"/>
  <c r="C354"/>
  <c r="J354" s="1"/>
  <c r="A355"/>
  <c r="B355"/>
  <c r="C355"/>
  <c r="A356"/>
  <c r="B356"/>
  <c r="C356"/>
  <c r="A359"/>
  <c r="B359"/>
  <c r="C359"/>
  <c r="A360"/>
  <c r="B360"/>
  <c r="C360"/>
  <c r="A361"/>
  <c r="F361" s="1"/>
  <c r="B361"/>
  <c r="C361"/>
  <c r="A362"/>
  <c r="A363"/>
  <c r="B363"/>
  <c r="C363"/>
  <c r="A364"/>
  <c r="B364"/>
  <c r="C364"/>
  <c r="F364" s="1"/>
  <c r="A365"/>
  <c r="B365"/>
  <c r="C365"/>
  <c r="A366"/>
  <c r="B366"/>
  <c r="C366"/>
  <c r="F366" s="1"/>
  <c r="A367"/>
  <c r="B367"/>
  <c r="C367"/>
  <c r="F367"/>
  <c r="A368"/>
  <c r="B368"/>
  <c r="C368"/>
  <c r="A369"/>
  <c r="F369" s="1"/>
  <c r="B369"/>
  <c r="C369"/>
  <c r="A370"/>
  <c r="F370" s="1"/>
  <c r="B370"/>
  <c r="C370"/>
  <c r="A371"/>
  <c r="B371"/>
  <c r="C371"/>
  <c r="A372"/>
  <c r="B372"/>
  <c r="C372"/>
  <c r="J372"/>
  <c r="A373"/>
  <c r="B373"/>
  <c r="C373"/>
  <c r="J373"/>
  <c r="A374"/>
  <c r="A10" i="30"/>
  <c r="B10"/>
  <c r="C10"/>
  <c r="A2"/>
  <c r="A25"/>
  <c r="A38"/>
  <c r="F38" s="1"/>
  <c r="A150"/>
  <c r="A151"/>
  <c r="A155"/>
  <c r="A156"/>
  <c r="A3"/>
  <c r="A4"/>
  <c r="B4"/>
  <c r="C4"/>
  <c r="F4"/>
  <c r="A5"/>
  <c r="B5"/>
  <c r="C5"/>
  <c r="F5"/>
  <c r="A6"/>
  <c r="A7"/>
  <c r="B7"/>
  <c r="C7"/>
  <c r="A8"/>
  <c r="B8"/>
  <c r="C8"/>
  <c r="A9"/>
  <c r="A11"/>
  <c r="B11"/>
  <c r="C11"/>
  <c r="F11"/>
  <c r="A12"/>
  <c r="A13"/>
  <c r="A14"/>
  <c r="B14"/>
  <c r="C14"/>
  <c r="F14"/>
  <c r="A15"/>
  <c r="B15"/>
  <c r="C15"/>
  <c r="F15"/>
  <c r="A16"/>
  <c r="B16"/>
  <c r="C16"/>
  <c r="F16"/>
  <c r="A17"/>
  <c r="B17"/>
  <c r="C17"/>
  <c r="F17"/>
  <c r="A18"/>
  <c r="B18"/>
  <c r="C18"/>
  <c r="F18"/>
  <c r="A19"/>
  <c r="B19"/>
  <c r="C19"/>
  <c r="F19"/>
  <c r="A20"/>
  <c r="B20"/>
  <c r="C20"/>
  <c r="F20"/>
  <c r="A21"/>
  <c r="B21"/>
  <c r="C21"/>
  <c r="F21"/>
  <c r="A22"/>
  <c r="A23"/>
  <c r="B23"/>
  <c r="C23"/>
  <c r="A24"/>
  <c r="B24"/>
  <c r="C24"/>
  <c r="F24"/>
  <c r="A26"/>
  <c r="A27"/>
  <c r="B27"/>
  <c r="C27"/>
  <c r="A28"/>
  <c r="B28"/>
  <c r="C28"/>
  <c r="F28"/>
  <c r="A29"/>
  <c r="B29"/>
  <c r="C29"/>
  <c r="F29"/>
  <c r="A30"/>
  <c r="B30"/>
  <c r="C30"/>
  <c r="F30"/>
  <c r="A31"/>
  <c r="A32"/>
  <c r="B32"/>
  <c r="C32"/>
  <c r="A33"/>
  <c r="B33"/>
  <c r="C33"/>
  <c r="A34"/>
  <c r="A35"/>
  <c r="B35"/>
  <c r="C35"/>
  <c r="F35"/>
  <c r="A36"/>
  <c r="B36"/>
  <c r="C36"/>
  <c r="F36"/>
  <c r="A37"/>
  <c r="B37"/>
  <c r="C37"/>
  <c r="A39"/>
  <c r="B39"/>
  <c r="C39"/>
  <c r="A40"/>
  <c r="B40"/>
  <c r="C40"/>
  <c r="A41"/>
  <c r="A42"/>
  <c r="A43"/>
  <c r="B43"/>
  <c r="C43"/>
  <c r="A44"/>
  <c r="B44"/>
  <c r="C44"/>
  <c r="A45"/>
  <c r="B45"/>
  <c r="C45"/>
  <c r="A46"/>
  <c r="A47"/>
  <c r="B47"/>
  <c r="C47"/>
  <c r="A48"/>
  <c r="B48"/>
  <c r="C48"/>
  <c r="A49"/>
  <c r="B49"/>
  <c r="C49"/>
  <c r="A50"/>
  <c r="A51"/>
  <c r="B51"/>
  <c r="C51"/>
  <c r="F51" s="1"/>
  <c r="A52"/>
  <c r="B52"/>
  <c r="C52"/>
  <c r="F52"/>
  <c r="A53"/>
  <c r="B53"/>
  <c r="C53"/>
  <c r="F53"/>
  <c r="A54"/>
  <c r="B54"/>
  <c r="C54"/>
  <c r="F54"/>
  <c r="A55"/>
  <c r="A56"/>
  <c r="A57"/>
  <c r="A58"/>
  <c r="B58"/>
  <c r="C58"/>
  <c r="A59"/>
  <c r="B59"/>
  <c r="C59"/>
  <c r="A60"/>
  <c r="F60" s="1"/>
  <c r="B60"/>
  <c r="C60"/>
  <c r="A61"/>
  <c r="F61" s="1"/>
  <c r="B61"/>
  <c r="C61"/>
  <c r="A62"/>
  <c r="F62" s="1"/>
  <c r="B62"/>
  <c r="C62"/>
  <c r="A63"/>
  <c r="A64"/>
  <c r="B64"/>
  <c r="C64"/>
  <c r="A65"/>
  <c r="B65"/>
  <c r="C65"/>
  <c r="A66"/>
  <c r="B66"/>
  <c r="C66"/>
  <c r="A67"/>
  <c r="B67"/>
  <c r="C67"/>
  <c r="A68"/>
  <c r="A69"/>
  <c r="A70"/>
  <c r="B70"/>
  <c r="C70"/>
  <c r="A71"/>
  <c r="B71"/>
  <c r="C71"/>
  <c r="A72"/>
  <c r="B72"/>
  <c r="C72"/>
  <c r="A73"/>
  <c r="A74"/>
  <c r="B74"/>
  <c r="C74"/>
  <c r="A75"/>
  <c r="B75"/>
  <c r="C75"/>
  <c r="A76"/>
  <c r="B76"/>
  <c r="C76"/>
  <c r="F76"/>
  <c r="A77"/>
  <c r="B77"/>
  <c r="C77"/>
  <c r="F77"/>
  <c r="A78"/>
  <c r="A79"/>
  <c r="B79"/>
  <c r="C79"/>
  <c r="A80"/>
  <c r="B80"/>
  <c r="C80"/>
  <c r="A81"/>
  <c r="B81"/>
  <c r="C81"/>
  <c r="A82"/>
  <c r="B82"/>
  <c r="C82"/>
  <c r="A83"/>
  <c r="A84"/>
  <c r="B84"/>
  <c r="C84"/>
  <c r="F84"/>
  <c r="A85"/>
  <c r="B85"/>
  <c r="C85"/>
  <c r="A86"/>
  <c r="B86"/>
  <c r="C86"/>
  <c r="A87"/>
  <c r="B87"/>
  <c r="C87"/>
  <c r="A88"/>
  <c r="A89"/>
  <c r="B89"/>
  <c r="C89"/>
  <c r="F89"/>
  <c r="A90"/>
  <c r="B90"/>
  <c r="C90"/>
  <c r="F90"/>
  <c r="A91"/>
  <c r="B91"/>
  <c r="C91"/>
  <c r="F91"/>
  <c r="A92"/>
  <c r="B92"/>
  <c r="C92"/>
  <c r="A93"/>
  <c r="B93"/>
  <c r="C93"/>
  <c r="A94"/>
  <c r="B94"/>
  <c r="C94"/>
  <c r="A95"/>
  <c r="B95"/>
  <c r="C95"/>
  <c r="A96"/>
  <c r="B96"/>
  <c r="C96"/>
  <c r="A97"/>
  <c r="F97" s="1"/>
  <c r="B97"/>
  <c r="C97"/>
  <c r="A98"/>
  <c r="A99"/>
  <c r="B99"/>
  <c r="C99"/>
  <c r="A100"/>
  <c r="F100" s="1"/>
  <c r="B100"/>
  <c r="C100"/>
  <c r="A101"/>
  <c r="F101" s="1"/>
  <c r="B101"/>
  <c r="C101"/>
  <c r="A102"/>
  <c r="F102" s="1"/>
  <c r="B102"/>
  <c r="C102"/>
  <c r="A103"/>
  <c r="A104"/>
  <c r="B104"/>
  <c r="C104"/>
  <c r="A105"/>
  <c r="B105"/>
  <c r="C105"/>
  <c r="A106"/>
  <c r="B106"/>
  <c r="C106"/>
  <c r="A107"/>
  <c r="B107"/>
  <c r="C107"/>
  <c r="A108"/>
  <c r="B108"/>
  <c r="C108"/>
  <c r="A109"/>
  <c r="B109"/>
  <c r="C109"/>
  <c r="A110"/>
  <c r="A111"/>
  <c r="F111" s="1"/>
  <c r="B111"/>
  <c r="C111"/>
  <c r="A112"/>
  <c r="A113"/>
  <c r="B113"/>
  <c r="C113"/>
  <c r="A114"/>
  <c r="B114"/>
  <c r="C114"/>
  <c r="A115"/>
  <c r="B115"/>
  <c r="C115"/>
  <c r="A116"/>
  <c r="A117"/>
  <c r="B117"/>
  <c r="C117"/>
  <c r="F117"/>
  <c r="A118"/>
  <c r="B118"/>
  <c r="C118"/>
  <c r="F118"/>
  <c r="A119"/>
  <c r="B119"/>
  <c r="C119"/>
  <c r="A120"/>
  <c r="B120"/>
  <c r="C120"/>
  <c r="A121"/>
  <c r="A122"/>
  <c r="A123"/>
  <c r="B123"/>
  <c r="C123"/>
  <c r="A124"/>
  <c r="B124"/>
  <c r="C124"/>
  <c r="A125"/>
  <c r="B125"/>
  <c r="C125"/>
  <c r="A126"/>
  <c r="A127"/>
  <c r="B127"/>
  <c r="C127"/>
  <c r="A128"/>
  <c r="B128"/>
  <c r="C128"/>
  <c r="A129"/>
  <c r="A130"/>
  <c r="A131"/>
  <c r="B131"/>
  <c r="C131"/>
  <c r="A132"/>
  <c r="B132"/>
  <c r="C132"/>
  <c r="A133"/>
  <c r="B133"/>
  <c r="C133"/>
  <c r="A134"/>
  <c r="B134"/>
  <c r="C134"/>
  <c r="A135"/>
  <c r="A136"/>
  <c r="B136"/>
  <c r="C136"/>
  <c r="A137"/>
  <c r="B137"/>
  <c r="C137"/>
  <c r="A138"/>
  <c r="F138" s="1"/>
  <c r="B138"/>
  <c r="C138"/>
  <c r="A139"/>
  <c r="B139"/>
  <c r="C139"/>
  <c r="A140"/>
  <c r="A141"/>
  <c r="F141" s="1"/>
  <c r="B141"/>
  <c r="C141"/>
  <c r="A142"/>
  <c r="F142" s="1"/>
  <c r="B142"/>
  <c r="C142"/>
  <c r="A143"/>
  <c r="F143" s="1"/>
  <c r="B143"/>
  <c r="C143"/>
  <c r="A144"/>
  <c r="F144" s="1"/>
  <c r="B144"/>
  <c r="C144"/>
  <c r="A145"/>
  <c r="F145" s="1"/>
  <c r="B145"/>
  <c r="C145"/>
  <c r="A146"/>
  <c r="F146" s="1"/>
  <c r="B146"/>
  <c r="C146"/>
  <c r="A147"/>
  <c r="A148"/>
  <c r="A149"/>
  <c r="A152"/>
  <c r="B152"/>
  <c r="C152"/>
  <c r="A153"/>
  <c r="B153"/>
  <c r="C153"/>
  <c r="A154"/>
  <c r="B154"/>
  <c r="C154"/>
  <c r="A157"/>
  <c r="F157" s="1"/>
  <c r="B157"/>
  <c r="C157"/>
  <c r="A158"/>
  <c r="B158"/>
  <c r="C158"/>
  <c r="F158" s="1"/>
  <c r="A159"/>
  <c r="B159"/>
  <c r="C159"/>
  <c r="F159"/>
  <c r="A160"/>
  <c r="A161"/>
  <c r="B161"/>
  <c r="C161"/>
  <c r="A162"/>
  <c r="B162"/>
  <c r="C162"/>
  <c r="A163"/>
  <c r="B163"/>
  <c r="C163"/>
  <c r="A164"/>
  <c r="B164"/>
  <c r="C164"/>
  <c r="A165"/>
  <c r="B165"/>
  <c r="C165"/>
  <c r="A166"/>
  <c r="B166"/>
  <c r="C166"/>
  <c r="A167"/>
  <c r="B167"/>
  <c r="C167"/>
  <c r="A168"/>
  <c r="B168"/>
  <c r="C168"/>
  <c r="A169"/>
  <c r="B169"/>
  <c r="C169"/>
  <c r="A170"/>
  <c r="B170"/>
  <c r="C170"/>
  <c r="A171"/>
  <c r="B171"/>
  <c r="C171"/>
  <c r="A172"/>
  <c r="J206" i="33"/>
  <c r="J210"/>
  <c r="J213"/>
  <c r="J217"/>
  <c r="J219"/>
  <c r="J223"/>
  <c r="J230"/>
  <c r="J232"/>
  <c r="J235"/>
  <c r="J237"/>
  <c r="J239"/>
  <c r="J242"/>
  <c r="J246"/>
  <c r="J249"/>
  <c r="J251"/>
  <c r="J254"/>
  <c r="J260"/>
  <c r="J262"/>
  <c r="J264"/>
  <c r="J266"/>
  <c r="J268"/>
  <c r="J272"/>
  <c r="J274"/>
  <c r="J277"/>
  <c r="J279"/>
  <c r="J281"/>
  <c r="J283"/>
  <c r="J286"/>
  <c r="J288"/>
  <c r="J291"/>
  <c r="J293"/>
  <c r="J295"/>
  <c r="J297"/>
  <c r="J299"/>
  <c r="J302"/>
  <c r="J304"/>
  <c r="J307"/>
  <c r="J309"/>
  <c r="J311"/>
  <c r="J313"/>
  <c r="J316"/>
  <c r="J317"/>
  <c r="J319"/>
  <c r="J320"/>
  <c r="J321"/>
  <c r="J330"/>
  <c r="J333"/>
  <c r="J334"/>
  <c r="J335"/>
  <c r="J338"/>
  <c r="J340"/>
  <c r="J343"/>
  <c r="J345"/>
  <c r="J347"/>
  <c r="J360"/>
  <c r="J364"/>
  <c r="J366"/>
  <c r="J368"/>
  <c r="J369"/>
  <c r="K158" i="1"/>
  <c r="J158"/>
  <c r="L162"/>
  <c r="L161"/>
  <c r="K144"/>
  <c r="J144"/>
  <c r="L146"/>
  <c r="L145"/>
  <c r="K140"/>
  <c r="C324" i="33" s="1"/>
  <c r="J140" i="1"/>
  <c r="B324" i="33" s="1"/>
  <c r="L143" i="1"/>
  <c r="K67"/>
  <c r="C50" i="30" s="1"/>
  <c r="C252" i="33"/>
  <c r="J67" i="1"/>
  <c r="B50" i="30" s="1"/>
  <c r="L71" i="1"/>
  <c r="L70"/>
  <c r="L57"/>
  <c r="L56"/>
  <c r="K51"/>
  <c r="C236" i="33" s="1"/>
  <c r="J51" i="1"/>
  <c r="L53"/>
  <c r="L52"/>
  <c r="K48"/>
  <c r="C233" i="33" s="1"/>
  <c r="J48" i="1"/>
  <c r="K43"/>
  <c r="J43"/>
  <c r="L50"/>
  <c r="L49"/>
  <c r="L47"/>
  <c r="L46"/>
  <c r="N4" i="25"/>
  <c r="O4"/>
  <c r="P4"/>
  <c r="N1" s="1"/>
  <c r="J20" i="1"/>
  <c r="J23"/>
  <c r="J26"/>
  <c r="J30"/>
  <c r="J39"/>
  <c r="J59"/>
  <c r="J58"/>
  <c r="J63"/>
  <c r="J139"/>
  <c r="J75"/>
  <c r="J81"/>
  <c r="J87"/>
  <c r="B271" i="33" s="1"/>
  <c r="J91" i="1"/>
  <c r="J96"/>
  <c r="J101"/>
  <c r="J106"/>
  <c r="J116"/>
  <c r="J121"/>
  <c r="J130"/>
  <c r="J128"/>
  <c r="J134"/>
  <c r="J148"/>
  <c r="J153"/>
  <c r="J165"/>
  <c r="J166"/>
  <c r="K20"/>
  <c r="C3" i="30" s="1"/>
  <c r="K23" i="1"/>
  <c r="C208" i="33" s="1"/>
  <c r="K26" i="1"/>
  <c r="C9" i="30" s="1"/>
  <c r="K30" i="1"/>
  <c r="C215" i="33" s="1"/>
  <c r="K39" i="1"/>
  <c r="C22" i="30"/>
  <c r="K59" i="1"/>
  <c r="C244" i="33" s="1"/>
  <c r="K63" i="1"/>
  <c r="C248" i="33"/>
  <c r="B248"/>
  <c r="F248" s="1"/>
  <c r="K139" i="1"/>
  <c r="K75"/>
  <c r="C259" i="33" s="1"/>
  <c r="K81" i="1"/>
  <c r="C265" i="33" s="1"/>
  <c r="K87" i="1"/>
  <c r="K91"/>
  <c r="C275" i="33" s="1"/>
  <c r="K96" i="1"/>
  <c r="C78" i="30" s="1"/>
  <c r="C280" i="33"/>
  <c r="K101" i="1"/>
  <c r="C285" i="33" s="1"/>
  <c r="K106" i="1"/>
  <c r="C290" i="33" s="1"/>
  <c r="K116" i="1"/>
  <c r="C300" i="33" s="1"/>
  <c r="K121" i="1"/>
  <c r="C305" i="33" s="1"/>
  <c r="K130" i="1"/>
  <c r="C112" i="30" s="1"/>
  <c r="K134" i="1"/>
  <c r="C318" i="33" s="1"/>
  <c r="K148" i="1"/>
  <c r="C332" i="33" s="1"/>
  <c r="K153" i="1"/>
  <c r="K165"/>
  <c r="C349" i="33"/>
  <c r="K166" i="1"/>
  <c r="J179"/>
  <c r="B362" i="33" s="1"/>
  <c r="K179" i="1"/>
  <c r="C362" i="33" s="1"/>
  <c r="J194" i="1"/>
  <c r="K194"/>
  <c r="C374" i="33" s="1"/>
  <c r="G30" i="31"/>
  <c r="G30" i="33"/>
  <c r="G29" i="30"/>
  <c r="A5" i="3"/>
  <c r="A6" s="1"/>
  <c r="A7" s="1"/>
  <c r="A8" s="1"/>
  <c r="A9" s="1"/>
  <c r="A10" s="1"/>
  <c r="A11" s="1"/>
  <c r="A12" s="1"/>
  <c r="A14" s="1"/>
  <c r="A15" s="1"/>
  <c r="A16" s="1"/>
  <c r="A17" s="1"/>
  <c r="A18" s="1"/>
  <c r="A19" s="1"/>
  <c r="A20" s="1"/>
  <c r="A21" s="1"/>
  <c r="A22" s="1"/>
  <c r="A24" s="1"/>
  <c r="A25" s="1"/>
  <c r="A26" s="1"/>
  <c r="A27" s="1"/>
  <c r="A29" s="1"/>
  <c r="A30" s="1"/>
  <c r="A31" s="1"/>
  <c r="A32" s="1"/>
  <c r="A33" s="1"/>
  <c r="A34" s="1"/>
  <c r="O7"/>
  <c r="N7"/>
  <c r="F2" i="31"/>
  <c r="F3"/>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A2" i="32"/>
  <c r="F2" s="1"/>
  <c r="B2"/>
  <c r="C2"/>
  <c r="A3"/>
  <c r="F3" s="1"/>
  <c r="B3"/>
  <c r="C3"/>
  <c r="A4"/>
  <c r="F4" s="1"/>
  <c r="B4"/>
  <c r="C4"/>
  <c r="A5"/>
  <c r="A6"/>
  <c r="B6"/>
  <c r="C6"/>
  <c r="A7"/>
  <c r="B7"/>
  <c r="C7"/>
  <c r="A8"/>
  <c r="B8"/>
  <c r="C8"/>
  <c r="A9"/>
  <c r="B9"/>
  <c r="C9"/>
  <c r="A10"/>
  <c r="B10"/>
  <c r="C10"/>
  <c r="F10"/>
  <c r="A11"/>
  <c r="B11"/>
  <c r="J11" s="1"/>
  <c r="C11"/>
  <c r="F11"/>
  <c r="A12"/>
  <c r="B12"/>
  <c r="C12"/>
  <c r="A13"/>
  <c r="B13"/>
  <c r="C13"/>
  <c r="A14"/>
  <c r="B14"/>
  <c r="C14"/>
  <c r="A15"/>
  <c r="B15"/>
  <c r="C15"/>
  <c r="J15" s="1"/>
  <c r="A16"/>
  <c r="A17"/>
  <c r="A18"/>
  <c r="B18"/>
  <c r="C18"/>
  <c r="A19"/>
  <c r="B19"/>
  <c r="C19"/>
  <c r="A20"/>
  <c r="B20"/>
  <c r="C20"/>
  <c r="F20"/>
  <c r="A21"/>
  <c r="B21"/>
  <c r="C21"/>
  <c r="F21"/>
  <c r="A22"/>
  <c r="B22"/>
  <c r="C22"/>
  <c r="F22"/>
  <c r="A23"/>
  <c r="B23"/>
  <c r="C23"/>
  <c r="J23"/>
  <c r="A24"/>
  <c r="B24"/>
  <c r="C24"/>
  <c r="A25"/>
  <c r="B25"/>
  <c r="C25"/>
  <c r="A26"/>
  <c r="B26"/>
  <c r="C26"/>
  <c r="A27"/>
  <c r="B27"/>
  <c r="C27"/>
  <c r="A28"/>
  <c r="B28"/>
  <c r="C28"/>
  <c r="A29"/>
  <c r="A30"/>
  <c r="A31"/>
  <c r="B31"/>
  <c r="C31"/>
  <c r="A32"/>
  <c r="B32"/>
  <c r="C32"/>
  <c r="J32"/>
  <c r="A33"/>
  <c r="B33"/>
  <c r="C33"/>
  <c r="F33"/>
  <c r="A34"/>
  <c r="B34"/>
  <c r="C34"/>
  <c r="J34"/>
  <c r="A35"/>
  <c r="B35"/>
  <c r="C35"/>
  <c r="J35"/>
  <c r="A36"/>
  <c r="B36"/>
  <c r="C36"/>
  <c r="F36"/>
  <c r="A37"/>
  <c r="B37"/>
  <c r="C37"/>
  <c r="F37"/>
  <c r="A38"/>
  <c r="B38"/>
  <c r="C38"/>
  <c r="F38"/>
  <c r="A39"/>
  <c r="B39"/>
  <c r="C39"/>
  <c r="F39"/>
  <c r="A40"/>
  <c r="B40"/>
  <c r="C40"/>
  <c r="F40"/>
  <c r="A41"/>
  <c r="G38"/>
  <c r="G38" i="31"/>
  <c r="G38" i="33"/>
  <c r="G38" i="30"/>
  <c r="J17" i="25"/>
  <c r="G9" i="32" s="1"/>
  <c r="G42"/>
  <c r="G41"/>
  <c r="G42" i="31"/>
  <c r="G41"/>
  <c r="G42" i="33"/>
  <c r="G41"/>
  <c r="G42" i="30"/>
  <c r="G41"/>
  <c r="L59" i="28"/>
  <c r="L58"/>
  <c r="L57"/>
  <c r="L56"/>
  <c r="L55"/>
  <c r="L54"/>
  <c r="L53"/>
  <c r="L52"/>
  <c r="L51"/>
  <c r="L49"/>
  <c r="L46"/>
  <c r="L45"/>
  <c r="L44"/>
  <c r="L43"/>
  <c r="L42"/>
  <c r="L41"/>
  <c r="L40"/>
  <c r="L39"/>
  <c r="L38"/>
  <c r="L37"/>
  <c r="L36"/>
  <c r="J35"/>
  <c r="L35" s="1"/>
  <c r="L32"/>
  <c r="L31"/>
  <c r="L30"/>
  <c r="L29"/>
  <c r="L28"/>
  <c r="L27"/>
  <c r="L26"/>
  <c r="L25"/>
  <c r="L24"/>
  <c r="L23"/>
  <c r="L21"/>
  <c r="L20"/>
  <c r="L19"/>
  <c r="O34" i="3"/>
  <c r="N34"/>
  <c r="M34" s="1"/>
  <c r="B34" s="1"/>
  <c r="G37" i="25"/>
  <c r="F37"/>
  <c r="E37"/>
  <c r="D37"/>
  <c r="C37"/>
  <c r="B37"/>
  <c r="G36"/>
  <c r="F36"/>
  <c r="E36"/>
  <c r="D36"/>
  <c r="C36"/>
  <c r="B36"/>
  <c r="G35"/>
  <c r="F35"/>
  <c r="E35"/>
  <c r="D35"/>
  <c r="C35"/>
  <c r="B35"/>
  <c r="G30"/>
  <c r="F30"/>
  <c r="E30"/>
  <c r="D30"/>
  <c r="C30"/>
  <c r="B30"/>
  <c r="G29"/>
  <c r="F29"/>
  <c r="E29"/>
  <c r="D29"/>
  <c r="C29"/>
  <c r="B29"/>
  <c r="G28"/>
  <c r="F28"/>
  <c r="E28"/>
  <c r="D28"/>
  <c r="C28"/>
  <c r="B28"/>
  <c r="G27"/>
  <c r="F27"/>
  <c r="E27"/>
  <c r="D27"/>
  <c r="C27"/>
  <c r="B27"/>
  <c r="G25"/>
  <c r="F25"/>
  <c r="E25"/>
  <c r="D25"/>
  <c r="C25"/>
  <c r="B25"/>
  <c r="G24"/>
  <c r="F24"/>
  <c r="E24"/>
  <c r="D24"/>
  <c r="C24"/>
  <c r="B24"/>
  <c r="G40" i="32"/>
  <c r="G40" i="31"/>
  <c r="G40" i="33"/>
  <c r="D69" i="28"/>
  <c r="D68"/>
  <c r="D67"/>
  <c r="D66"/>
  <c r="D65"/>
  <c r="D64"/>
  <c r="D231" i="29"/>
  <c r="D230"/>
  <c r="D229"/>
  <c r="D228"/>
  <c r="D227"/>
  <c r="D226"/>
  <c r="D203" i="1"/>
  <c r="D202"/>
  <c r="D201"/>
  <c r="D200"/>
  <c r="D199"/>
  <c r="D198"/>
  <c r="K35" i="28"/>
  <c r="K47" s="1"/>
  <c r="C29" i="32" s="1"/>
  <c r="J29" s="1"/>
  <c r="Q32" i="3"/>
  <c r="P32"/>
  <c r="N32"/>
  <c r="O32"/>
  <c r="L32" s="1"/>
  <c r="B32" s="1"/>
  <c r="M32"/>
  <c r="M16"/>
  <c r="O16"/>
  <c r="N16"/>
  <c r="P16"/>
  <c r="Q16"/>
  <c r="B6" i="29"/>
  <c r="K14" i="28"/>
  <c r="K13"/>
  <c r="K12"/>
  <c r="D12"/>
  <c r="K11"/>
  <c r="D11"/>
  <c r="K10"/>
  <c r="D10"/>
  <c r="D9"/>
  <c r="G8"/>
  <c r="D8"/>
  <c r="D7"/>
  <c r="B6"/>
  <c r="K13" i="29"/>
  <c r="K12"/>
  <c r="D12"/>
  <c r="K11"/>
  <c r="D11"/>
  <c r="K10"/>
  <c r="D10"/>
  <c r="D9"/>
  <c r="G8"/>
  <c r="D8"/>
  <c r="D7"/>
  <c r="D17" i="25"/>
  <c r="E12" i="29"/>
  <c r="E12" i="28"/>
  <c r="D15" i="25"/>
  <c r="E11" i="28" s="1"/>
  <c r="E11" i="29"/>
  <c r="B6" i="1"/>
  <c r="D7"/>
  <c r="K13"/>
  <c r="B3" s="1"/>
  <c r="K12"/>
  <c r="K11"/>
  <c r="K10"/>
  <c r="D12"/>
  <c r="D11"/>
  <c r="D10"/>
  <c r="D9"/>
  <c r="G8"/>
  <c r="D8"/>
  <c r="K22" i="28"/>
  <c r="K33" s="1"/>
  <c r="M29" i="3" s="1"/>
  <c r="J22" i="28"/>
  <c r="B5" i="32"/>
  <c r="G29" i="33"/>
  <c r="B3" i="10"/>
  <c r="B53" i="25"/>
  <c r="P10" i="3"/>
  <c r="Q10" s="1"/>
  <c r="O10" s="1"/>
  <c r="P9"/>
  <c r="N9" s="1"/>
  <c r="M5"/>
  <c r="P5"/>
  <c r="O5"/>
  <c r="N5"/>
  <c r="J2" i="32"/>
  <c r="J3"/>
  <c r="J4"/>
  <c r="J6"/>
  <c r="J7"/>
  <c r="J8"/>
  <c r="J9"/>
  <c r="J10"/>
  <c r="J12"/>
  <c r="J14"/>
  <c r="J18"/>
  <c r="J19"/>
  <c r="J20"/>
  <c r="J21"/>
  <c r="J22"/>
  <c r="J24"/>
  <c r="J25"/>
  <c r="J26"/>
  <c r="J28"/>
  <c r="J36"/>
  <c r="J37"/>
  <c r="J38"/>
  <c r="J39"/>
  <c r="J40"/>
  <c r="B15" i="28"/>
  <c r="B15" i="29"/>
  <c r="B15" i="1"/>
  <c r="J4" i="30"/>
  <c r="J5"/>
  <c r="J7"/>
  <c r="J8"/>
  <c r="J10"/>
  <c r="J11"/>
  <c r="J14"/>
  <c r="J15"/>
  <c r="J16"/>
  <c r="J17"/>
  <c r="J18"/>
  <c r="J19"/>
  <c r="J20"/>
  <c r="J21"/>
  <c r="J24"/>
  <c r="J28"/>
  <c r="J29"/>
  <c r="J30"/>
  <c r="J32"/>
  <c r="J33"/>
  <c r="J35"/>
  <c r="J36"/>
  <c r="J39"/>
  <c r="J40"/>
  <c r="J43"/>
  <c r="J44"/>
  <c r="J45"/>
  <c r="J48"/>
  <c r="J49"/>
  <c r="L26" i="3"/>
  <c r="B26"/>
  <c r="L25"/>
  <c r="B25" s="1"/>
  <c r="N22"/>
  <c r="O22"/>
  <c r="M21"/>
  <c r="B21" s="1"/>
  <c r="J2" i="31"/>
  <c r="J3"/>
  <c r="J4"/>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6" i="33"/>
  <c r="J7"/>
  <c r="J8"/>
  <c r="J10"/>
  <c r="J11"/>
  <c r="J12"/>
  <c r="J13"/>
  <c r="J14"/>
  <c r="J15"/>
  <c r="J16"/>
  <c r="J17"/>
  <c r="J18"/>
  <c r="J21"/>
  <c r="J22"/>
  <c r="J23"/>
  <c r="J25"/>
  <c r="J26"/>
  <c r="J27"/>
  <c r="J28"/>
  <c r="J29"/>
  <c r="J30"/>
  <c r="J31"/>
  <c r="J33"/>
  <c r="J34"/>
  <c r="J36"/>
  <c r="J37"/>
  <c r="J38"/>
  <c r="J39"/>
  <c r="J41"/>
  <c r="J42"/>
  <c r="J44"/>
  <c r="J45"/>
  <c r="J46"/>
  <c r="J47"/>
  <c r="J50"/>
  <c r="J51"/>
  <c r="J53"/>
  <c r="J54"/>
  <c r="J55"/>
  <c r="J57"/>
  <c r="J58"/>
  <c r="J59"/>
  <c r="J61"/>
  <c r="J62"/>
  <c r="J63"/>
  <c r="J64"/>
  <c r="J67"/>
  <c r="J68"/>
  <c r="J69"/>
  <c r="J70"/>
  <c r="J72"/>
  <c r="J73"/>
  <c r="J74"/>
  <c r="J78"/>
  <c r="J79"/>
  <c r="J80"/>
  <c r="J81"/>
  <c r="J82"/>
  <c r="J83"/>
  <c r="J86"/>
  <c r="J87"/>
  <c r="J88"/>
  <c r="J89"/>
  <c r="J91"/>
  <c r="J92"/>
  <c r="J93"/>
  <c r="J94"/>
  <c r="J95"/>
  <c r="J97"/>
  <c r="J98"/>
  <c r="J99"/>
  <c r="J100"/>
  <c r="J102"/>
  <c r="J103"/>
  <c r="J104"/>
  <c r="J105"/>
  <c r="J108"/>
  <c r="J109"/>
  <c r="J111"/>
  <c r="J112"/>
  <c r="J114"/>
  <c r="J115"/>
  <c r="J117"/>
  <c r="J118"/>
  <c r="J120"/>
  <c r="J121"/>
  <c r="J123"/>
  <c r="J124"/>
  <c r="J125"/>
  <c r="J128"/>
  <c r="J129"/>
  <c r="J131"/>
  <c r="J132"/>
  <c r="J133"/>
  <c r="J135"/>
  <c r="J136"/>
  <c r="J137"/>
  <c r="J139"/>
  <c r="J140"/>
  <c r="J141"/>
  <c r="J142"/>
  <c r="C143"/>
  <c r="J144"/>
  <c r="J145"/>
  <c r="J150"/>
  <c r="J151"/>
  <c r="J152"/>
  <c r="J153"/>
  <c r="J154"/>
  <c r="J155"/>
  <c r="J156"/>
  <c r="J158"/>
  <c r="J159"/>
  <c r="J160"/>
  <c r="J161"/>
  <c r="J162"/>
  <c r="J163"/>
  <c r="J164"/>
  <c r="J166"/>
  <c r="J167"/>
  <c r="J168"/>
  <c r="J169"/>
  <c r="J170"/>
  <c r="J172"/>
  <c r="J173"/>
  <c r="J174"/>
  <c r="J178"/>
  <c r="J180"/>
  <c r="J181"/>
  <c r="J182"/>
  <c r="J185"/>
  <c r="J186"/>
  <c r="J188"/>
  <c r="J189"/>
  <c r="J190"/>
  <c r="J194"/>
  <c r="J195"/>
  <c r="J198"/>
  <c r="J199"/>
  <c r="J200"/>
  <c r="J201"/>
  <c r="J202"/>
  <c r="L14" i="3"/>
  <c r="B14" s="1"/>
  <c r="L8"/>
  <c r="B8" s="1"/>
  <c r="N6"/>
  <c r="O6"/>
  <c r="L6" s="1"/>
  <c r="B6" s="1"/>
  <c r="G30" i="32"/>
  <c r="G2" i="33"/>
  <c r="G3"/>
  <c r="G4"/>
  <c r="G5"/>
  <c r="G6"/>
  <c r="G7"/>
  <c r="G8"/>
  <c r="G10"/>
  <c r="G18"/>
  <c r="G20"/>
  <c r="G21"/>
  <c r="G22"/>
  <c r="G23"/>
  <c r="G26"/>
  <c r="G39"/>
  <c r="G2" i="32"/>
  <c r="G3"/>
  <c r="G4"/>
  <c r="G5"/>
  <c r="G6"/>
  <c r="G7"/>
  <c r="G8"/>
  <c r="G10"/>
  <c r="G18"/>
  <c r="G20"/>
  <c r="G21"/>
  <c r="G22"/>
  <c r="G23"/>
  <c r="G26"/>
  <c r="G29"/>
  <c r="G39"/>
  <c r="H37" i="25"/>
  <c r="G40" i="30"/>
  <c r="G39"/>
  <c r="G26"/>
  <c r="G23"/>
  <c r="G22"/>
  <c r="G21"/>
  <c r="G20"/>
  <c r="G18"/>
  <c r="G10"/>
  <c r="G8"/>
  <c r="G7"/>
  <c r="G6"/>
  <c r="G5"/>
  <c r="G4"/>
  <c r="G3"/>
  <c r="G2"/>
  <c r="G39" i="31"/>
  <c r="G29"/>
  <c r="G26"/>
  <c r="G23"/>
  <c r="G22"/>
  <c r="G21"/>
  <c r="G20"/>
  <c r="G18"/>
  <c r="G10"/>
  <c r="G8"/>
  <c r="G7"/>
  <c r="G6"/>
  <c r="G5"/>
  <c r="G4"/>
  <c r="G3"/>
  <c r="G2"/>
  <c r="J146" i="30"/>
  <c r="J145"/>
  <c r="J144"/>
  <c r="J143"/>
  <c r="J142"/>
  <c r="J141"/>
  <c r="J138"/>
  <c r="J134"/>
  <c r="J133"/>
  <c r="J132"/>
  <c r="J131"/>
  <c r="J128"/>
  <c r="J127"/>
  <c r="J120"/>
  <c r="J118"/>
  <c r="J117"/>
  <c r="J115"/>
  <c r="J114"/>
  <c r="J113"/>
  <c r="J111"/>
  <c r="J109"/>
  <c r="J108"/>
  <c r="J107"/>
  <c r="J106"/>
  <c r="J105"/>
  <c r="J104"/>
  <c r="J102"/>
  <c r="J101"/>
  <c r="J100"/>
  <c r="J97"/>
  <c r="J95"/>
  <c r="J94"/>
  <c r="J93"/>
  <c r="J91"/>
  <c r="J90"/>
  <c r="J89"/>
  <c r="J87"/>
  <c r="J86"/>
  <c r="J84"/>
  <c r="J81"/>
  <c r="J79"/>
  <c r="J77"/>
  <c r="J76"/>
  <c r="J74"/>
  <c r="J71"/>
  <c r="J70"/>
  <c r="J67"/>
  <c r="J66"/>
  <c r="J65"/>
  <c r="J64"/>
  <c r="J62"/>
  <c r="J61"/>
  <c r="J60"/>
  <c r="J58"/>
  <c r="J54"/>
  <c r="J53"/>
  <c r="J52"/>
  <c r="J51"/>
  <c r="E12" i="1"/>
  <c r="E11"/>
  <c r="B17" i="32"/>
  <c r="F17" s="1"/>
  <c r="H36" i="25"/>
  <c r="H35"/>
  <c r="H30"/>
  <c r="H29"/>
  <c r="H28"/>
  <c r="H27"/>
  <c r="J60" i="28"/>
  <c r="B41" i="32" s="1"/>
  <c r="K60" i="28"/>
  <c r="C41" i="32" s="1"/>
  <c r="J41" s="1"/>
  <c r="H25" i="25"/>
  <c r="H24"/>
  <c r="J155" i="29"/>
  <c r="B138" i="33" s="1"/>
  <c r="C138"/>
  <c r="K222" i="29"/>
  <c r="C203" i="33" s="1"/>
  <c r="J222" i="29"/>
  <c r="L222" s="1"/>
  <c r="K215"/>
  <c r="K214" s="1"/>
  <c r="C196" i="33" s="1"/>
  <c r="J215" i="29"/>
  <c r="B197" i="33" s="1"/>
  <c r="K211" i="29"/>
  <c r="K209" s="1"/>
  <c r="C191" i="33"/>
  <c r="J211" i="29"/>
  <c r="B193" i="33"/>
  <c r="K205" i="29"/>
  <c r="C187" i="33"/>
  <c r="J205" i="29"/>
  <c r="B187" i="33"/>
  <c r="F187" s="1"/>
  <c r="K202" i="29"/>
  <c r="C184" i="33"/>
  <c r="J202" i="29"/>
  <c r="B184" i="33"/>
  <c r="F184" s="1"/>
  <c r="K197" i="29"/>
  <c r="C179" i="33"/>
  <c r="J197" i="29"/>
  <c r="B179" i="33"/>
  <c r="J179" s="1"/>
  <c r="K194" i="29"/>
  <c r="J194"/>
  <c r="K189"/>
  <c r="C171" i="33"/>
  <c r="J189" i="29"/>
  <c r="B171" i="33"/>
  <c r="F171" s="1"/>
  <c r="K183" i="29"/>
  <c r="C165" i="33" s="1"/>
  <c r="B165"/>
  <c r="F165" s="1"/>
  <c r="J183" i="29"/>
  <c r="K175"/>
  <c r="C157" i="33" s="1"/>
  <c r="K167" i="29"/>
  <c r="C149" i="33"/>
  <c r="J175" i="29"/>
  <c r="B157" i="33" s="1"/>
  <c r="J167" i="29"/>
  <c r="J166" s="1"/>
  <c r="B148" i="33" s="1"/>
  <c r="K160" i="29"/>
  <c r="J160"/>
  <c r="B143" i="33" s="1"/>
  <c r="J143" s="1"/>
  <c r="K155" i="29"/>
  <c r="K151"/>
  <c r="C134" i="33" s="1"/>
  <c r="K147" i="29"/>
  <c r="C130" i="33" s="1"/>
  <c r="J130" s="1"/>
  <c r="B130"/>
  <c r="J147" i="29"/>
  <c r="K144"/>
  <c r="K143"/>
  <c r="C126" i="33" s="1"/>
  <c r="J144" i="29"/>
  <c r="K139"/>
  <c r="C122" i="33"/>
  <c r="J139" i="29"/>
  <c r="B122" i="33"/>
  <c r="J122" s="1"/>
  <c r="K136" i="29"/>
  <c r="C119" i="33" s="1"/>
  <c r="J136" i="29"/>
  <c r="B119" i="33" s="1"/>
  <c r="K133" i="29"/>
  <c r="C116" i="33"/>
  <c r="J133" i="29"/>
  <c r="B116" i="33" s="1"/>
  <c r="F116" s="1"/>
  <c r="K130" i="29"/>
  <c r="C113" i="33"/>
  <c r="J130" i="29"/>
  <c r="B113" i="33"/>
  <c r="J113" s="1"/>
  <c r="K127" i="29"/>
  <c r="J127"/>
  <c r="B110" i="33"/>
  <c r="K124" i="29"/>
  <c r="C107" i="33"/>
  <c r="J124" i="29"/>
  <c r="B107" i="33" s="1"/>
  <c r="J123" i="29"/>
  <c r="B106" i="33" s="1"/>
  <c r="K118" i="29"/>
  <c r="C101" i="33" s="1"/>
  <c r="J118" i="29"/>
  <c r="B101" i="33" s="1"/>
  <c r="K113" i="29"/>
  <c r="C96" i="33" s="1"/>
  <c r="J113" i="29"/>
  <c r="K107"/>
  <c r="C90" i="33"/>
  <c r="J107" i="29"/>
  <c r="B90" i="33" s="1"/>
  <c r="K102" i="29"/>
  <c r="J102"/>
  <c r="K94"/>
  <c r="C77" i="33"/>
  <c r="F77" s="1"/>
  <c r="J94" i="29"/>
  <c r="K88"/>
  <c r="C71" i="33" s="1"/>
  <c r="J88" i="29"/>
  <c r="B71" i="33" s="1"/>
  <c r="K83" i="29"/>
  <c r="C66" i="33" s="1"/>
  <c r="J83" i="29"/>
  <c r="K77"/>
  <c r="C60" i="33"/>
  <c r="J77" i="29"/>
  <c r="B60" i="33" s="1"/>
  <c r="K69" i="29"/>
  <c r="C52" i="33" s="1"/>
  <c r="J69" i="29"/>
  <c r="B52" i="33" s="1"/>
  <c r="K66" i="29"/>
  <c r="J66"/>
  <c r="L66"/>
  <c r="K60"/>
  <c r="C43" i="33"/>
  <c r="J60" i="29"/>
  <c r="B43" i="33"/>
  <c r="J43" s="1"/>
  <c r="K57" i="29"/>
  <c r="J57"/>
  <c r="B40" i="33"/>
  <c r="J40" s="1"/>
  <c r="K52" i="29"/>
  <c r="C35" i="33"/>
  <c r="J52" i="29"/>
  <c r="B35" i="33"/>
  <c r="J35" s="1"/>
  <c r="K49" i="29"/>
  <c r="C32" i="33" s="1"/>
  <c r="J49" i="29"/>
  <c r="B32" i="33" s="1"/>
  <c r="K41" i="29"/>
  <c r="C24" i="33" s="1"/>
  <c r="J41" i="29"/>
  <c r="B24" i="33" s="1"/>
  <c r="K37" i="29"/>
  <c r="C20" i="33" s="1"/>
  <c r="J37" i="29"/>
  <c r="B20" i="33" s="1"/>
  <c r="K26" i="29"/>
  <c r="C9" i="33"/>
  <c r="F9" s="1"/>
  <c r="J26" i="29"/>
  <c r="K22"/>
  <c r="C5" i="33" s="1"/>
  <c r="J5" s="1"/>
  <c r="J22" i="29"/>
  <c r="J21" s="1"/>
  <c r="K21"/>
  <c r="L23"/>
  <c r="L24"/>
  <c r="L25"/>
  <c r="L27"/>
  <c r="L28"/>
  <c r="L29"/>
  <c r="L30"/>
  <c r="L31"/>
  <c r="L32"/>
  <c r="L33"/>
  <c r="L34"/>
  <c r="L35"/>
  <c r="L38"/>
  <c r="L39"/>
  <c r="L40"/>
  <c r="L42"/>
  <c r="L43"/>
  <c r="L44"/>
  <c r="L45"/>
  <c r="L46"/>
  <c r="L47"/>
  <c r="L48"/>
  <c r="L50"/>
  <c r="L51"/>
  <c r="L53"/>
  <c r="L54"/>
  <c r="L55"/>
  <c r="L56"/>
  <c r="L57"/>
  <c r="L58"/>
  <c r="L59"/>
  <c r="L61"/>
  <c r="L62"/>
  <c r="L63"/>
  <c r="L64"/>
  <c r="L67"/>
  <c r="L68"/>
  <c r="L69"/>
  <c r="L70"/>
  <c r="L71"/>
  <c r="L72"/>
  <c r="L74"/>
  <c r="L75"/>
  <c r="L76"/>
  <c r="L78"/>
  <c r="L79"/>
  <c r="L80"/>
  <c r="L81"/>
  <c r="L84"/>
  <c r="L85"/>
  <c r="L86"/>
  <c r="L87"/>
  <c r="L89"/>
  <c r="L90"/>
  <c r="L91"/>
  <c r="L94"/>
  <c r="L95"/>
  <c r="L96"/>
  <c r="L97"/>
  <c r="L98"/>
  <c r="L99"/>
  <c r="L100"/>
  <c r="L103"/>
  <c r="L104"/>
  <c r="L105"/>
  <c r="L106"/>
  <c r="L107"/>
  <c r="L108"/>
  <c r="L109"/>
  <c r="L110"/>
  <c r="L111"/>
  <c r="L112"/>
  <c r="L114"/>
  <c r="L115"/>
  <c r="L116"/>
  <c r="L117"/>
  <c r="L118"/>
  <c r="L119"/>
  <c r="L120"/>
  <c r="L121"/>
  <c r="L122"/>
  <c r="L124"/>
  <c r="L125"/>
  <c r="L126"/>
  <c r="L128"/>
  <c r="L129"/>
  <c r="L131"/>
  <c r="L132"/>
  <c r="L134"/>
  <c r="L135"/>
  <c r="L136"/>
  <c r="L137"/>
  <c r="L138"/>
  <c r="L140"/>
  <c r="L141"/>
  <c r="L142"/>
  <c r="L144"/>
  <c r="L145"/>
  <c r="L146"/>
  <c r="L147"/>
  <c r="L148"/>
  <c r="L149"/>
  <c r="L150"/>
  <c r="L152"/>
  <c r="L153"/>
  <c r="L154"/>
  <c r="L156"/>
  <c r="L157"/>
  <c r="L158"/>
  <c r="L159"/>
  <c r="L161"/>
  <c r="L162"/>
  <c r="L168"/>
  <c r="L169"/>
  <c r="L170"/>
  <c r="L171"/>
  <c r="L172"/>
  <c r="L173"/>
  <c r="L174"/>
  <c r="L176"/>
  <c r="L177"/>
  <c r="L178"/>
  <c r="L179"/>
  <c r="L180"/>
  <c r="L181"/>
  <c r="L182"/>
  <c r="L183"/>
  <c r="L184"/>
  <c r="L185"/>
  <c r="L186"/>
  <c r="L187"/>
  <c r="L188"/>
  <c r="L190"/>
  <c r="L191"/>
  <c r="L192"/>
  <c r="L195"/>
  <c r="L196"/>
  <c r="L197"/>
  <c r="L198"/>
  <c r="L199"/>
  <c r="L200"/>
  <c r="L202"/>
  <c r="L203"/>
  <c r="L204"/>
  <c r="L205"/>
  <c r="L206"/>
  <c r="L207"/>
  <c r="L208"/>
  <c r="L210"/>
  <c r="L212"/>
  <c r="L213"/>
  <c r="L216"/>
  <c r="L217"/>
  <c r="L218"/>
  <c r="L219"/>
  <c r="L221"/>
  <c r="L183" i="1"/>
  <c r="L182"/>
  <c r="L172"/>
  <c r="L21"/>
  <c r="L22"/>
  <c r="L23"/>
  <c r="L24"/>
  <c r="L25"/>
  <c r="L26"/>
  <c r="L27"/>
  <c r="L28"/>
  <c r="L30"/>
  <c r="L31"/>
  <c r="L32"/>
  <c r="L33"/>
  <c r="L34"/>
  <c r="L35"/>
  <c r="L36"/>
  <c r="L37"/>
  <c r="L38"/>
  <c r="L39"/>
  <c r="L40"/>
  <c r="L41"/>
  <c r="L43"/>
  <c r="L44"/>
  <c r="L45"/>
  <c r="L48"/>
  <c r="L51"/>
  <c r="L54"/>
  <c r="L55"/>
  <c r="L59"/>
  <c r="L60"/>
  <c r="L61"/>
  <c r="L62"/>
  <c r="L63"/>
  <c r="L64"/>
  <c r="L65"/>
  <c r="L66"/>
  <c r="L67"/>
  <c r="L68"/>
  <c r="L69"/>
  <c r="L75"/>
  <c r="L76"/>
  <c r="L77"/>
  <c r="L78"/>
  <c r="L79"/>
  <c r="L80"/>
  <c r="L81"/>
  <c r="L82"/>
  <c r="L83"/>
  <c r="L84"/>
  <c r="L85"/>
  <c r="L87"/>
  <c r="L88"/>
  <c r="L89"/>
  <c r="L90"/>
  <c r="L91"/>
  <c r="L92"/>
  <c r="L93"/>
  <c r="L94"/>
  <c r="L95"/>
  <c r="L96"/>
  <c r="L97"/>
  <c r="L98"/>
  <c r="L99"/>
  <c r="L100"/>
  <c r="L102"/>
  <c r="L103"/>
  <c r="L104"/>
  <c r="L105"/>
  <c r="L106"/>
  <c r="L107"/>
  <c r="L108"/>
  <c r="L109"/>
  <c r="L110"/>
  <c r="L111"/>
  <c r="L112"/>
  <c r="L113"/>
  <c r="L114"/>
  <c r="L115"/>
  <c r="L116"/>
  <c r="L117"/>
  <c r="L118"/>
  <c r="L119"/>
  <c r="L120"/>
  <c r="L121"/>
  <c r="L122"/>
  <c r="L123"/>
  <c r="L124"/>
  <c r="L125"/>
  <c r="L126"/>
  <c r="L127"/>
  <c r="L129"/>
  <c r="L130"/>
  <c r="L131"/>
  <c r="L132"/>
  <c r="L133"/>
  <c r="L134"/>
  <c r="L135"/>
  <c r="L136"/>
  <c r="L137"/>
  <c r="L138"/>
  <c r="L140"/>
  <c r="L141"/>
  <c r="L142"/>
  <c r="L144"/>
  <c r="L148"/>
  <c r="L149"/>
  <c r="L150"/>
  <c r="L151"/>
  <c r="L152"/>
  <c r="L153"/>
  <c r="L154"/>
  <c r="L155"/>
  <c r="L156"/>
  <c r="L157"/>
  <c r="L158"/>
  <c r="L159"/>
  <c r="L160"/>
  <c r="L163"/>
  <c r="L164"/>
  <c r="L165"/>
  <c r="L166"/>
  <c r="L170"/>
  <c r="L171"/>
  <c r="L176"/>
  <c r="L177"/>
  <c r="L178"/>
  <c r="L179"/>
  <c r="L180"/>
  <c r="L181"/>
  <c r="L186"/>
  <c r="L187"/>
  <c r="L188"/>
  <c r="L189"/>
  <c r="L190"/>
  <c r="L191"/>
  <c r="L193"/>
  <c r="L194"/>
  <c r="L139"/>
  <c r="B5" i="33"/>
  <c r="B66"/>
  <c r="J82" i="29"/>
  <c r="B65" i="33"/>
  <c r="B85"/>
  <c r="L113" i="29"/>
  <c r="G27" i="31"/>
  <c r="K147" i="1"/>
  <c r="C337" i="33"/>
  <c r="B285"/>
  <c r="F285" s="1"/>
  <c r="B83" i="30"/>
  <c r="F153"/>
  <c r="J153"/>
  <c r="F139"/>
  <c r="J139"/>
  <c r="F37"/>
  <c r="J37"/>
  <c r="F192" i="33"/>
  <c r="J192"/>
  <c r="L101" i="1"/>
  <c r="L127" i="29"/>
  <c r="L102"/>
  <c r="C85" i="33"/>
  <c r="K101" i="29"/>
  <c r="C84" i="33" s="1"/>
  <c r="J209" i="29"/>
  <c r="B191" i="33" s="1"/>
  <c r="C17" i="32"/>
  <c r="O31" i="3"/>
  <c r="J171" i="33"/>
  <c r="C323"/>
  <c r="C121" i="30"/>
  <c r="B332" i="33"/>
  <c r="J332" s="1"/>
  <c r="B130" i="30"/>
  <c r="F130" s="1"/>
  <c r="J147" i="1"/>
  <c r="F154" i="30"/>
  <c r="J154"/>
  <c r="F136"/>
  <c r="J136"/>
  <c r="F124"/>
  <c r="J124"/>
  <c r="F119"/>
  <c r="J119"/>
  <c r="F96"/>
  <c r="J96"/>
  <c r="F92"/>
  <c r="J92"/>
  <c r="C88"/>
  <c r="J88" s="1"/>
  <c r="F85"/>
  <c r="J85"/>
  <c r="F23"/>
  <c r="J23"/>
  <c r="F359" i="33"/>
  <c r="J359"/>
  <c r="F339"/>
  <c r="J339"/>
  <c r="F220"/>
  <c r="J220"/>
  <c r="F216"/>
  <c r="J216"/>
  <c r="F287"/>
  <c r="J287"/>
  <c r="L139" i="29"/>
  <c r="L83"/>
  <c r="L60"/>
  <c r="L52"/>
  <c r="B49" i="33"/>
  <c r="J65" i="29"/>
  <c r="J73"/>
  <c r="L77"/>
  <c r="B77" i="33"/>
  <c r="J93" i="29"/>
  <c r="L93" s="1"/>
  <c r="B127" i="33"/>
  <c r="J143" i="29"/>
  <c r="L143" s="1"/>
  <c r="J82" i="30"/>
  <c r="L5" i="3"/>
  <c r="B5" s="1"/>
  <c r="C350" i="33"/>
  <c r="C148" i="30"/>
  <c r="F148" s="1"/>
  <c r="C271" i="33"/>
  <c r="C69" i="30"/>
  <c r="B69"/>
  <c r="K86" i="1"/>
  <c r="F137" i="30"/>
  <c r="J137"/>
  <c r="F125"/>
  <c r="J125"/>
  <c r="F99"/>
  <c r="J99"/>
  <c r="F47"/>
  <c r="J47"/>
  <c r="F27"/>
  <c r="J27"/>
  <c r="C6"/>
  <c r="L133" i="29"/>
  <c r="J86" i="1"/>
  <c r="B68" i="30" s="1"/>
  <c r="B243" i="33"/>
  <c r="B41" i="30"/>
  <c r="C135"/>
  <c r="F123"/>
  <c r="J123"/>
  <c r="F75"/>
  <c r="J75"/>
  <c r="F59"/>
  <c r="J59"/>
  <c r="F332" i="33"/>
  <c r="L189" i="29"/>
  <c r="C49" i="33"/>
  <c r="J49"/>
  <c r="K65" i="29"/>
  <c r="C48" i="33"/>
  <c r="F48" s="1"/>
  <c r="B48"/>
  <c r="J48"/>
  <c r="K73" i="29"/>
  <c r="C56" i="33"/>
  <c r="K93" i="29"/>
  <c r="B176" i="33"/>
  <c r="J201" i="29"/>
  <c r="L201"/>
  <c r="B374" i="33"/>
  <c r="F374" s="1"/>
  <c r="B172" i="30"/>
  <c r="C314" i="33"/>
  <c r="K128" i="1"/>
  <c r="L128" s="1"/>
  <c r="B349" i="33"/>
  <c r="J349" s="1"/>
  <c r="B147" i="30"/>
  <c r="B312" i="33"/>
  <c r="C312"/>
  <c r="B110" i="30"/>
  <c r="B224" i="33"/>
  <c r="C224"/>
  <c r="B22" i="30"/>
  <c r="F22" s="1"/>
  <c r="J29" i="1"/>
  <c r="B205" i="33"/>
  <c r="J205" s="1"/>
  <c r="B3" i="30"/>
  <c r="F3" s="1"/>
  <c r="L20" i="1"/>
  <c r="J42"/>
  <c r="B227" i="33" s="1"/>
  <c r="B228"/>
  <c r="C228"/>
  <c r="B26" i="30"/>
  <c r="C26"/>
  <c r="B252" i="33"/>
  <c r="J252" s="1"/>
  <c r="C328"/>
  <c r="C126" i="30"/>
  <c r="B126"/>
  <c r="C342" i="33"/>
  <c r="B342"/>
  <c r="J342"/>
  <c r="C140" i="30"/>
  <c r="B140"/>
  <c r="F140" s="1"/>
  <c r="F152"/>
  <c r="J152"/>
  <c r="C122"/>
  <c r="F72"/>
  <c r="J72"/>
  <c r="F327" i="33"/>
  <c r="J327"/>
  <c r="F177"/>
  <c r="J177"/>
  <c r="K74" i="1"/>
  <c r="P22" i="3" s="1"/>
  <c r="K58" i="1"/>
  <c r="C243" i="33" s="1"/>
  <c r="C205"/>
  <c r="F205" s="1"/>
  <c r="B305"/>
  <c r="J305" s="1"/>
  <c r="B103" i="30"/>
  <c r="B280" i="33"/>
  <c r="B78" i="30"/>
  <c r="B265" i="33"/>
  <c r="J265"/>
  <c r="B63" i="30"/>
  <c r="C63"/>
  <c r="J63" s="1"/>
  <c r="B46"/>
  <c r="B215" i="33"/>
  <c r="J215" s="1"/>
  <c r="B13" i="30"/>
  <c r="F13" s="1"/>
  <c r="K42" i="1"/>
  <c r="C25" i="30" s="1"/>
  <c r="C160"/>
  <c r="C116"/>
  <c r="B116"/>
  <c r="F116" s="1"/>
  <c r="C103"/>
  <c r="C34"/>
  <c r="B34"/>
  <c r="J34" s="1"/>
  <c r="C31"/>
  <c r="C13"/>
  <c r="F143" i="33"/>
  <c r="K201" i="29"/>
  <c r="C183" i="33"/>
  <c r="N31" i="3"/>
  <c r="M31" s="1"/>
  <c r="B31" s="1"/>
  <c r="B160" i="30"/>
  <c r="B318" i="33"/>
  <c r="J318" s="1"/>
  <c r="J116" i="30"/>
  <c r="B300" i="33"/>
  <c r="F300"/>
  <c r="B98" i="30"/>
  <c r="B275" i="33"/>
  <c r="B73" i="30"/>
  <c r="B259" i="33"/>
  <c r="F259" s="1"/>
  <c r="B57" i="30"/>
  <c r="B244" i="33"/>
  <c r="B42" i="30"/>
  <c r="B211" i="33"/>
  <c r="B9" i="30"/>
  <c r="J9" s="1"/>
  <c r="B233" i="33"/>
  <c r="J233" s="1"/>
  <c r="B31" i="30"/>
  <c r="J31" s="1"/>
  <c r="B236" i="33"/>
  <c r="F34" i="30"/>
  <c r="C172"/>
  <c r="C147"/>
  <c r="F147" s="1"/>
  <c r="C83"/>
  <c r="C73"/>
  <c r="J73" s="1"/>
  <c r="C57"/>
  <c r="C42"/>
  <c r="J42" s="1"/>
  <c r="F355" i="33"/>
  <c r="J355"/>
  <c r="F265"/>
  <c r="J47" i="28"/>
  <c r="I36" i="25"/>
  <c r="B350" i="33"/>
  <c r="F350" s="1"/>
  <c r="J350"/>
  <c r="B148" i="30"/>
  <c r="B337" i="33"/>
  <c r="F337" s="1"/>
  <c r="B135" i="30"/>
  <c r="J135" s="1"/>
  <c r="B314" i="33"/>
  <c r="F314" s="1"/>
  <c r="B112" i="30"/>
  <c r="F112" s="1"/>
  <c r="B290" i="33"/>
  <c r="F290"/>
  <c r="B88" i="30"/>
  <c r="F88"/>
  <c r="B323" i="33"/>
  <c r="J323" s="1"/>
  <c r="B121" i="30"/>
  <c r="J121" s="1"/>
  <c r="B208" i="33"/>
  <c r="B6" i="30"/>
  <c r="F6" s="1"/>
  <c r="B122"/>
  <c r="J122" s="1"/>
  <c r="B328" i="33"/>
  <c r="J328" s="1"/>
  <c r="C130" i="30"/>
  <c r="C98"/>
  <c r="J98" s="1"/>
  <c r="C46"/>
  <c r="F46" s="1"/>
  <c r="F349" i="33"/>
  <c r="F226"/>
  <c r="J226"/>
  <c r="F124"/>
  <c r="F121"/>
  <c r="F118"/>
  <c r="F115"/>
  <c r="F112"/>
  <c r="F109"/>
  <c r="F103"/>
  <c r="F100"/>
  <c r="F93"/>
  <c r="F86"/>
  <c r="F80"/>
  <c r="F122"/>
  <c r="F113"/>
  <c r="F70"/>
  <c r="F62"/>
  <c r="F58"/>
  <c r="F55"/>
  <c r="F46"/>
  <c r="F43"/>
  <c r="F36"/>
  <c r="F33"/>
  <c r="F30"/>
  <c r="F26"/>
  <c r="F23"/>
  <c r="F17"/>
  <c r="F13"/>
  <c r="F6"/>
  <c r="F67"/>
  <c r="F63"/>
  <c r="F59"/>
  <c r="F47"/>
  <c r="F37"/>
  <c r="F34"/>
  <c r="F31"/>
  <c r="F27"/>
  <c r="F18"/>
  <c r="F14"/>
  <c r="F10"/>
  <c r="F7"/>
  <c r="F72"/>
  <c r="F68"/>
  <c r="F64"/>
  <c r="F35"/>
  <c r="F121" i="30"/>
  <c r="F135"/>
  <c r="F233" i="33"/>
  <c r="C227"/>
  <c r="J3" i="30"/>
  <c r="J22"/>
  <c r="F318" i="33"/>
  <c r="B56"/>
  <c r="F56" s="1"/>
  <c r="L73" i="29"/>
  <c r="C258" i="33"/>
  <c r="C331"/>
  <c r="C129" i="30"/>
  <c r="B129"/>
  <c r="F129" s="1"/>
  <c r="B214" i="33"/>
  <c r="L29" i="1"/>
  <c r="C41" i="30"/>
  <c r="J41" s="1"/>
  <c r="F342" i="33"/>
  <c r="F9" i="30"/>
  <c r="J13"/>
  <c r="J224" i="33"/>
  <c r="B331"/>
  <c r="J331" s="1"/>
  <c r="L147" i="1"/>
  <c r="F191" i="33"/>
  <c r="F83" i="30"/>
  <c r="J83"/>
  <c r="F208" i="33"/>
  <c r="J208"/>
  <c r="J314"/>
  <c r="F31" i="30"/>
  <c r="F252" i="33"/>
  <c r="J112" i="30"/>
  <c r="C110"/>
  <c r="L65" i="29"/>
  <c r="J285" i="33"/>
  <c r="F35" i="32"/>
  <c r="F34"/>
  <c r="J36" i="25"/>
  <c r="F24" i="32"/>
  <c r="L22" i="28"/>
  <c r="J33"/>
  <c r="B16" i="32" s="1"/>
  <c r="C16"/>
  <c r="J48" i="28"/>
  <c r="B30" i="32" s="1"/>
  <c r="J33"/>
  <c r="F32"/>
  <c r="F41"/>
  <c r="L60" i="28"/>
  <c r="F31" i="32"/>
  <c r="J31"/>
  <c r="F23"/>
  <c r="L47" i="28"/>
  <c r="B29" i="32"/>
  <c r="J35" i="25"/>
  <c r="C5" i="32"/>
  <c r="K48" i="28"/>
  <c r="C30" i="32" s="1"/>
  <c r="F9"/>
  <c r="L33" i="28"/>
  <c r="P5" i="25"/>
  <c r="J77" i="33"/>
  <c r="C76"/>
  <c r="K36" i="29"/>
  <c r="C19" i="33" s="1"/>
  <c r="C40"/>
  <c r="F40"/>
  <c r="J248"/>
  <c r="F98" i="30"/>
  <c r="L123" i="29"/>
  <c r="J193"/>
  <c r="L194"/>
  <c r="B76" i="33"/>
  <c r="J76" s="1"/>
  <c r="B183"/>
  <c r="K123" i="29"/>
  <c r="C106" i="33" s="1"/>
  <c r="C110"/>
  <c r="F110"/>
  <c r="L48" i="28"/>
  <c r="J56" i="33"/>
  <c r="J300"/>
  <c r="C4"/>
  <c r="J280"/>
  <c r="O33" i="3"/>
  <c r="J148" i="30"/>
  <c r="J259" i="33"/>
  <c r="J116"/>
  <c r="J130" i="30"/>
  <c r="J101" i="29"/>
  <c r="J92"/>
  <c r="B96" i="33"/>
  <c r="G37" i="31"/>
  <c r="J110" i="33"/>
  <c r="B25" i="30"/>
  <c r="J17" i="32"/>
  <c r="J165" i="29"/>
  <c r="J5" i="32"/>
  <c r="F5"/>
  <c r="F328" i="33"/>
  <c r="J85"/>
  <c r="F85"/>
  <c r="J184"/>
  <c r="F312"/>
  <c r="F49"/>
  <c r="J374"/>
  <c r="J290"/>
  <c r="J46" i="30"/>
  <c r="J19" i="1"/>
  <c r="I27" i="25" s="1"/>
  <c r="C127" i="33"/>
  <c r="F127" s="1"/>
  <c r="F41" i="30"/>
  <c r="J138" i="33"/>
  <c r="B203"/>
  <c r="B12" i="30"/>
  <c r="L22" i="29"/>
  <c r="J187" i="33"/>
  <c r="L29" i="3"/>
  <c r="B29" s="1"/>
  <c r="L211" i="29"/>
  <c r="L41"/>
  <c r="L160"/>
  <c r="B9" i="33"/>
  <c r="L26" i="29"/>
  <c r="L130"/>
  <c r="C193" i="33"/>
  <c r="F193" s="1"/>
  <c r="N30" i="3"/>
  <c r="L30" s="1"/>
  <c r="B30" s="1"/>
  <c r="J151" i="29"/>
  <c r="L155"/>
  <c r="C211" i="33"/>
  <c r="J211" s="1"/>
  <c r="J367"/>
  <c r="J315"/>
  <c r="J263"/>
  <c r="C240"/>
  <c r="J240" s="1"/>
  <c r="J13" i="32"/>
  <c r="J27"/>
  <c r="J348" i="33"/>
  <c r="J294"/>
  <c r="J250"/>
  <c r="J365"/>
  <c r="J261"/>
  <c r="J212"/>
  <c r="F346"/>
  <c r="F344"/>
  <c r="F310"/>
  <c r="F308"/>
  <c r="F306"/>
  <c r="F278"/>
  <c r="F276"/>
  <c r="F234"/>
  <c r="F207"/>
  <c r="F15" i="32"/>
  <c r="J292" i="33"/>
  <c r="J371"/>
  <c r="J363"/>
  <c r="J222"/>
  <c r="F373"/>
  <c r="F356"/>
  <c r="F298"/>
  <c r="F296"/>
  <c r="B75"/>
  <c r="B134"/>
  <c r="J134" s="1"/>
  <c r="L151" i="29"/>
  <c r="J9" i="33"/>
  <c r="J183"/>
  <c r="F183"/>
  <c r="K92" i="29"/>
  <c r="C75" i="33" s="1"/>
  <c r="F76"/>
  <c r="B84"/>
  <c r="F84" s="1"/>
  <c r="L101" i="29"/>
  <c r="B175" i="33"/>
  <c r="L193" i="29"/>
  <c r="F211" i="33"/>
  <c r="J203"/>
  <c r="F203"/>
  <c r="F134"/>
  <c r="J103" i="30" l="1"/>
  <c r="J127" i="33"/>
  <c r="F240"/>
  <c r="F215"/>
  <c r="F103" i="30"/>
  <c r="F29" i="32"/>
  <c r="F331" i="33"/>
  <c r="J337"/>
  <c r="J140" i="30"/>
  <c r="J57"/>
  <c r="F73"/>
  <c r="J165" i="33"/>
  <c r="F179"/>
  <c r="F126" i="30"/>
  <c r="F26"/>
  <c r="F228" i="33"/>
  <c r="F224"/>
  <c r="J191"/>
  <c r="F5"/>
  <c r="F130"/>
  <c r="F138"/>
  <c r="K14" i="1"/>
  <c r="K14" i="29"/>
  <c r="G9" i="30"/>
  <c r="F28" i="32"/>
  <c r="F26"/>
  <c r="F18"/>
  <c r="F14"/>
  <c r="F12"/>
  <c r="F8"/>
  <c r="F6"/>
  <c r="Q7" i="3"/>
  <c r="M7" s="1"/>
  <c r="F78" i="30"/>
  <c r="F244" i="33"/>
  <c r="F236"/>
  <c r="J324"/>
  <c r="F170" i="30"/>
  <c r="F168"/>
  <c r="F133"/>
  <c r="F131"/>
  <c r="F127"/>
  <c r="F115"/>
  <c r="F113"/>
  <c r="F108"/>
  <c r="F106"/>
  <c r="F87"/>
  <c r="F82"/>
  <c r="J80"/>
  <c r="F74"/>
  <c r="F66"/>
  <c r="F48"/>
  <c r="F40"/>
  <c r="F33"/>
  <c r="F8"/>
  <c r="F372" i="33"/>
  <c r="J370"/>
  <c r="F368"/>
  <c r="F365"/>
  <c r="F363"/>
  <c r="J361"/>
  <c r="F360"/>
  <c r="J356"/>
  <c r="J341"/>
  <c r="F336"/>
  <c r="F334"/>
  <c r="F330"/>
  <c r="F326"/>
  <c r="F322"/>
  <c r="F320"/>
  <c r="F313"/>
  <c r="F311"/>
  <c r="F294"/>
  <c r="F292"/>
  <c r="F283"/>
  <c r="F279"/>
  <c r="F255"/>
  <c r="F250"/>
  <c r="F247"/>
  <c r="F225"/>
  <c r="F218"/>
  <c r="F206"/>
  <c r="F201"/>
  <c r="F199"/>
  <c r="F186"/>
  <c r="F182"/>
  <c r="F180"/>
  <c r="F173"/>
  <c r="F164"/>
  <c r="F160"/>
  <c r="F158"/>
  <c r="F156"/>
  <c r="F154"/>
  <c r="F150"/>
  <c r="F142"/>
  <c r="F140"/>
  <c r="F133"/>
  <c r="F131"/>
  <c r="F120"/>
  <c r="F114"/>
  <c r="F108"/>
  <c r="F104"/>
  <c r="F94"/>
  <c r="F88"/>
  <c r="F57"/>
  <c r="F53"/>
  <c r="F41"/>
  <c r="F28"/>
  <c r="F21"/>
  <c r="J147" i="30"/>
  <c r="J84" i="33"/>
  <c r="J66"/>
  <c r="F27" i="32"/>
  <c r="F25"/>
  <c r="F19"/>
  <c r="F13"/>
  <c r="F7"/>
  <c r="F280" i="33"/>
  <c r="J50" i="30"/>
  <c r="F171"/>
  <c r="F169"/>
  <c r="F165"/>
  <c r="F134"/>
  <c r="F132"/>
  <c r="F128"/>
  <c r="F120"/>
  <c r="F114"/>
  <c r="F107"/>
  <c r="F95"/>
  <c r="F93"/>
  <c r="F86"/>
  <c r="F81"/>
  <c r="F79"/>
  <c r="F67"/>
  <c r="F65"/>
  <c r="F49"/>
  <c r="F45"/>
  <c r="F43"/>
  <c r="F39"/>
  <c r="F32"/>
  <c r="F371" i="33"/>
  <c r="F338"/>
  <c r="F335"/>
  <c r="F333"/>
  <c r="F321"/>
  <c r="J303"/>
  <c r="F302"/>
  <c r="F284"/>
  <c r="J282"/>
  <c r="J278"/>
  <c r="J276"/>
  <c r="F267"/>
  <c r="F260"/>
  <c r="J256"/>
  <c r="F254"/>
  <c r="F251"/>
  <c r="F249"/>
  <c r="F241"/>
  <c r="J238"/>
  <c r="F237"/>
  <c r="F235"/>
  <c r="F231"/>
  <c r="J229"/>
  <c r="F221"/>
  <c r="F217"/>
  <c r="F212"/>
  <c r="F210"/>
  <c r="F202"/>
  <c r="F194"/>
  <c r="F185"/>
  <c r="F181"/>
  <c r="F174"/>
  <c r="F172"/>
  <c r="F163"/>
  <c r="F161"/>
  <c r="F159"/>
  <c r="F141"/>
  <c r="F139"/>
  <c r="F132"/>
  <c r="F123"/>
  <c r="F117"/>
  <c r="F111"/>
  <c r="F105"/>
  <c r="F95"/>
  <c r="F89"/>
  <c r="F87"/>
  <c r="F79"/>
  <c r="F69"/>
  <c r="F42"/>
  <c r="L215" i="29"/>
  <c r="F200" i="33"/>
  <c r="J214" i="29"/>
  <c r="J164" s="1"/>
  <c r="F198" i="33"/>
  <c r="J193"/>
  <c r="F195"/>
  <c r="L209" i="29"/>
  <c r="F157" i="33"/>
  <c r="J157"/>
  <c r="K166" i="29"/>
  <c r="C148" i="33" s="1"/>
  <c r="L175" i="29"/>
  <c r="F162" i="33"/>
  <c r="B149"/>
  <c r="B147"/>
  <c r="L166" i="29"/>
  <c r="L167"/>
  <c r="J75" i="33"/>
  <c r="L92" i="29"/>
  <c r="F78" i="33"/>
  <c r="F75"/>
  <c r="K82" i="29"/>
  <c r="F66" i="33"/>
  <c r="F54"/>
  <c r="L49" i="29"/>
  <c r="K20"/>
  <c r="J36"/>
  <c r="F167" i="30"/>
  <c r="F166"/>
  <c r="L16" i="3"/>
  <c r="B16" s="1"/>
  <c r="F163" i="30"/>
  <c r="F164"/>
  <c r="F162"/>
  <c r="F161"/>
  <c r="F172"/>
  <c r="P20" i="3"/>
  <c r="F160" i="30"/>
  <c r="J362" i="33"/>
  <c r="F362"/>
  <c r="F354"/>
  <c r="F324"/>
  <c r="F323"/>
  <c r="F319"/>
  <c r="J110" i="30"/>
  <c r="J312" i="33"/>
  <c r="F109" i="30"/>
  <c r="F105"/>
  <c r="F104"/>
  <c r="F304" i="33"/>
  <c r="F301"/>
  <c r="F94" i="30"/>
  <c r="B270" i="33"/>
  <c r="L86" i="1"/>
  <c r="F286" i="33"/>
  <c r="J78" i="30"/>
  <c r="F80"/>
  <c r="J275" i="33"/>
  <c r="F277"/>
  <c r="C68" i="30"/>
  <c r="F68" s="1"/>
  <c r="F71"/>
  <c r="F273" i="33"/>
  <c r="C270"/>
  <c r="F270" s="1"/>
  <c r="J69" i="30"/>
  <c r="F70"/>
  <c r="F272" i="33"/>
  <c r="F271"/>
  <c r="J271"/>
  <c r="F69" i="30"/>
  <c r="J68"/>
  <c r="F63"/>
  <c r="F64"/>
  <c r="J74" i="1"/>
  <c r="Q22" i="3" s="1"/>
  <c r="M22" s="1"/>
  <c r="B22" s="1"/>
  <c r="F266" i="33"/>
  <c r="C56" i="30"/>
  <c r="K73" i="1"/>
  <c r="L74"/>
  <c r="B56" i="30"/>
  <c r="B258" i="33"/>
  <c r="F258" s="1"/>
  <c r="F57" i="30"/>
  <c r="F58"/>
  <c r="F50"/>
  <c r="J244" i="33"/>
  <c r="F42" i="30"/>
  <c r="F44"/>
  <c r="L58" i="1"/>
  <c r="F246" i="33"/>
  <c r="B204"/>
  <c r="J25" i="30"/>
  <c r="F239" i="33"/>
  <c r="J236"/>
  <c r="L42" i="1"/>
  <c r="J227" i="33"/>
  <c r="F227"/>
  <c r="B2" i="30"/>
  <c r="F25"/>
  <c r="F230" i="33"/>
  <c r="J228"/>
  <c r="J26" i="30"/>
  <c r="F10"/>
  <c r="F7"/>
  <c r="J207" i="33"/>
  <c r="L4" i="3"/>
  <c r="B4" s="1"/>
  <c r="G9" i="31"/>
  <c r="O9" i="3"/>
  <c r="L9" s="1"/>
  <c r="B9" s="1"/>
  <c r="R10"/>
  <c r="N10" s="1"/>
  <c r="L10" s="1"/>
  <c r="B10" s="1"/>
  <c r="J71" i="33"/>
  <c r="F71"/>
  <c r="J101"/>
  <c r="F101"/>
  <c r="J106"/>
  <c r="F106"/>
  <c r="F119"/>
  <c r="J119"/>
  <c r="F30" i="32"/>
  <c r="J30"/>
  <c r="F16"/>
  <c r="J16"/>
  <c r="G37" s="1"/>
  <c r="J243" i="33"/>
  <c r="F243"/>
  <c r="J20" i="29"/>
  <c r="B4" i="33"/>
  <c r="L21" i="29"/>
  <c r="J20" i="33"/>
  <c r="F20"/>
  <c r="F24"/>
  <c r="J24"/>
  <c r="F32"/>
  <c r="J32"/>
  <c r="J52"/>
  <c r="F52"/>
  <c r="J60"/>
  <c r="F60"/>
  <c r="F90"/>
  <c r="J90"/>
  <c r="F96"/>
  <c r="J96"/>
  <c r="F107"/>
  <c r="J107"/>
  <c r="F148"/>
  <c r="J148"/>
  <c r="C176"/>
  <c r="K193" i="29"/>
  <c r="B126" i="33"/>
  <c r="J37" i="25"/>
  <c r="F110" i="30"/>
  <c r="I37" i="25"/>
  <c r="N33" i="3"/>
  <c r="L33" s="1"/>
  <c r="B33" s="1"/>
  <c r="I35" i="25"/>
  <c r="J6" i="30"/>
  <c r="J129"/>
  <c r="F275" i="33"/>
  <c r="F122" i="30"/>
  <c r="J126"/>
  <c r="F305" i="33"/>
  <c r="L88" i="29"/>
  <c r="L37"/>
  <c r="C197" i="33"/>
  <c r="K29" i="1"/>
  <c r="G9" i="33"/>
  <c r="P7" i="3"/>
  <c r="L7" s="1"/>
  <c r="G27" i="32" l="1"/>
  <c r="J258" i="33"/>
  <c r="B146"/>
  <c r="I25" i="25"/>
  <c r="B196" i="33"/>
  <c r="L214" i="29"/>
  <c r="F149" i="33"/>
  <c r="J149"/>
  <c r="C65"/>
  <c r="L82" i="29"/>
  <c r="C3" i="33"/>
  <c r="K19" i="29"/>
  <c r="B19" i="33"/>
  <c r="L36" i="29"/>
  <c r="J270" i="33"/>
  <c r="J56" i="30"/>
  <c r="F56"/>
  <c r="J73" i="1"/>
  <c r="L73" s="1"/>
  <c r="K167"/>
  <c r="C55" i="30"/>
  <c r="C257" i="33"/>
  <c r="K19" i="1"/>
  <c r="L19" s="1"/>
  <c r="C214" i="33"/>
  <c r="C12" i="30"/>
  <c r="F197" i="33"/>
  <c r="J197"/>
  <c r="K165" i="29"/>
  <c r="L165" s="1"/>
  <c r="C175" i="33"/>
  <c r="B3"/>
  <c r="L20" i="29"/>
  <c r="J19"/>
  <c r="B7" i="3"/>
  <c r="F126" i="33"/>
  <c r="J126"/>
  <c r="J176"/>
  <c r="F176"/>
  <c r="F4"/>
  <c r="J4"/>
  <c r="F196" l="1"/>
  <c r="J196"/>
  <c r="F65"/>
  <c r="J65"/>
  <c r="C2"/>
  <c r="J24" i="25"/>
  <c r="F19" i="33"/>
  <c r="J19"/>
  <c r="B257"/>
  <c r="F257" s="1"/>
  <c r="J167" i="1"/>
  <c r="B55" i="30"/>
  <c r="J55" s="1"/>
  <c r="C351" i="33"/>
  <c r="C149" i="30"/>
  <c r="J28" i="25"/>
  <c r="B351" i="33"/>
  <c r="I28" i="25"/>
  <c r="L167" i="1"/>
  <c r="B149" i="30"/>
  <c r="J168" i="1"/>
  <c r="J169"/>
  <c r="J257" i="33"/>
  <c r="F175"/>
  <c r="J175"/>
  <c r="F12" i="30"/>
  <c r="J12"/>
  <c r="J27" i="25"/>
  <c r="C2" i="30"/>
  <c r="K168" i="1"/>
  <c r="C204" i="33"/>
  <c r="K169" i="1"/>
  <c r="N24" i="3"/>
  <c r="B2" i="33"/>
  <c r="L19" i="29"/>
  <c r="O5" i="25"/>
  <c r="I24"/>
  <c r="J3" i="33"/>
  <c r="F3"/>
  <c r="C147"/>
  <c r="K164" i="29"/>
  <c r="L164" s="1"/>
  <c r="J214" i="33"/>
  <c r="F214"/>
  <c r="F55" i="30" l="1"/>
  <c r="L168" i="1"/>
  <c r="J173"/>
  <c r="B150" i="30"/>
  <c r="B352" i="33"/>
  <c r="L18" i="3"/>
  <c r="B18" s="1"/>
  <c r="F351" i="33"/>
  <c r="J351"/>
  <c r="L169" i="1"/>
  <c r="B353" i="33"/>
  <c r="B151" i="30"/>
  <c r="J174" i="1"/>
  <c r="F149" i="30"/>
  <c r="J149"/>
  <c r="C150"/>
  <c r="C352" i="33"/>
  <c r="K173" i="1"/>
  <c r="L173" s="1"/>
  <c r="F147" i="33"/>
  <c r="J147"/>
  <c r="C146"/>
  <c r="J25" i="25"/>
  <c r="O24" i="3"/>
  <c r="L24" s="1"/>
  <c r="B24" s="1"/>
  <c r="J2" i="33"/>
  <c r="F2"/>
  <c r="K174" i="1"/>
  <c r="C353" i="33"/>
  <c r="C151" i="30"/>
  <c r="F204" i="33"/>
  <c r="J204"/>
  <c r="F2" i="30"/>
  <c r="J2"/>
  <c r="G37" s="1"/>
  <c r="L17" i="3" s="1"/>
  <c r="B17" s="1"/>
  <c r="L27"/>
  <c r="B27" s="1"/>
  <c r="N5" i="25"/>
  <c r="B156" i="30" l="1"/>
  <c r="I30" i="25"/>
  <c r="L174" i="1"/>
  <c r="B358" i="33"/>
  <c r="B155" i="30"/>
  <c r="B357" i="33"/>
  <c r="I29" i="25"/>
  <c r="M11" i="3"/>
  <c r="L11"/>
  <c r="J151" i="30"/>
  <c r="F151"/>
  <c r="R19" i="3"/>
  <c r="C358" i="33"/>
  <c r="J30" i="25"/>
  <c r="C156" i="30"/>
  <c r="F352" i="33"/>
  <c r="J352"/>
  <c r="L15" i="3"/>
  <c r="B15" s="1"/>
  <c r="F353" i="33"/>
  <c r="J353"/>
  <c r="F146"/>
  <c r="J146"/>
  <c r="C357"/>
  <c r="C155" i="30"/>
  <c r="J29" i="25"/>
  <c r="P19" i="3"/>
  <c r="O19"/>
  <c r="O20"/>
  <c r="L20" s="1"/>
  <c r="B20" s="1"/>
  <c r="Q19"/>
  <c r="F150" i="30"/>
  <c r="J150"/>
  <c r="J357" i="33" l="1"/>
  <c r="F357"/>
  <c r="L19" i="3"/>
  <c r="B19" s="1"/>
  <c r="F155" i="30"/>
  <c r="J155"/>
  <c r="F156"/>
  <c r="J156"/>
  <c r="J358" i="33"/>
  <c r="G37" s="1"/>
  <c r="F358"/>
  <c r="B11" i="3"/>
  <c r="G27" i="33" l="1"/>
  <c r="I21" i="25" s="1"/>
  <c r="G27" i="30"/>
  <c r="G43" i="33" l="1"/>
  <c r="G43" i="31"/>
  <c r="G43" i="30"/>
  <c r="G43" i="32"/>
  <c r="M12" i="3"/>
  <c r="M2" s="1"/>
  <c r="L12"/>
  <c r="B12" l="1"/>
  <c r="L2"/>
  <c r="C19" i="25" s="1"/>
</calcChain>
</file>

<file path=xl/comments1.xml><?xml version="1.0" encoding="utf-8"?>
<comments xmlns="http://schemas.openxmlformats.org/spreadsheetml/2006/main">
  <authors>
    <author>Željko Strunjak</author>
  </authors>
  <commentList>
    <comment ref="B7" authorId="0">
      <text>
        <r>
          <rPr>
            <b/>
            <sz val="8"/>
            <color indexed="81"/>
            <rFont val="Tahoma"/>
            <family val="2"/>
            <charset val="238"/>
          </rPr>
          <t>Naputak:</t>
        </r>
        <r>
          <rPr>
            <sz val="8"/>
            <color indexed="81"/>
            <rFont val="Tahoma"/>
            <family val="2"/>
            <charset val="238"/>
          </rPr>
          <t xml:space="preserve">
Obvezno unesite puni naziv neprofitne organizacije, bez navodnika, nepotrebnih razmaka i ostalih znakova koji nisu sastavni dio naziva.
Primjer ispravno upisanog naziva: 
FINANC, UDRUGA ZA FINANCIJSKU DJELATNOST
Primjeri pogrešnog unosa su:
"FINANC", UDRUGA ZA FINANCIJSKU DJELATNOST
F I N A N C, UDRUGA ZA FINANC. DJEL.
Skraćivanje pojedinih dijelova naziva dopušteno je jedino kod jako dugih naziva, preko 100 znakova.</t>
        </r>
      </text>
    </comment>
    <comment ref="B9" authorId="0">
      <text>
        <r>
          <rPr>
            <b/>
            <sz val="8"/>
            <color indexed="81"/>
            <rFont val="Tahoma"/>
            <family val="2"/>
            <charset val="238"/>
          </rPr>
          <t>Naputak:</t>
        </r>
        <r>
          <rPr>
            <sz val="8"/>
            <color indexed="81"/>
            <rFont val="Tahoma"/>
            <family val="2"/>
            <charset val="238"/>
          </rPr>
          <t xml:space="preserve">
Unesite samo broj pošte bez naziva pripadajućeg mjesta, Excel datoteka dozvoljava unos poštanskog broja u granicama 10000 do 60000.</t>
        </r>
      </text>
    </comment>
    <comment ref="D9" authorId="0">
      <text>
        <r>
          <rPr>
            <b/>
            <sz val="8"/>
            <color indexed="81"/>
            <rFont val="Tahoma"/>
            <family val="2"/>
            <charset val="238"/>
          </rPr>
          <t>Naputak:</t>
        </r>
        <r>
          <rPr>
            <sz val="8"/>
            <color indexed="81"/>
            <rFont val="Tahoma"/>
            <family val="2"/>
            <charset val="238"/>
          </rPr>
          <t xml:space="preserve">
Unesite puni naziv mjesta, ne skraćujte nazive mjesta tipa SLAV. BROD ili SL. BROD.</t>
        </r>
      </text>
    </comment>
    <comment ref="B11" authorId="0">
      <text>
        <r>
          <rPr>
            <b/>
            <sz val="8"/>
            <color indexed="81"/>
            <rFont val="Tahoma"/>
            <family val="2"/>
            <charset val="238"/>
          </rPr>
          <t>Naputak:</t>
        </r>
        <r>
          <rPr>
            <sz val="8"/>
            <color indexed="81"/>
            <rFont val="Tahoma"/>
            <family val="2"/>
            <charset val="238"/>
          </rPr>
          <t xml:space="preserve">
Upišite puni naziv ulice i kućni broj te dodatak kućnom broju ako postoji (primjerice Ilica 111 A)</t>
        </r>
      </text>
    </comment>
    <comment ref="I11" authorId="0">
      <text>
        <r>
          <rPr>
            <b/>
            <sz val="8"/>
            <color indexed="81"/>
            <rFont val="Tahoma"/>
            <family val="2"/>
            <charset val="238"/>
          </rPr>
          <t>Naputak:</t>
        </r>
        <r>
          <rPr>
            <sz val="8"/>
            <color indexed="81"/>
            <rFont val="Tahoma"/>
            <family val="2"/>
            <charset val="238"/>
          </rPr>
          <t xml:space="preserve">
Matični broj upisujte na 8 znamenaka (s vodećim nulama).</t>
        </r>
      </text>
    </comment>
    <comment ref="B13" authorId="0">
      <text>
        <r>
          <rPr>
            <b/>
            <sz val="8"/>
            <color indexed="81"/>
            <rFont val="Tahoma"/>
            <family val="2"/>
            <charset val="238"/>
          </rPr>
          <t>Naputak:</t>
        </r>
        <r>
          <rPr>
            <sz val="8"/>
            <color indexed="81"/>
            <rFont val="Tahoma"/>
            <family val="2"/>
            <charset val="238"/>
          </rPr>
          <t xml:space="preserve">
Unesite broj računa u IBAN formatu duljine 21 mjesto. Račun mora sadržavati vodeće znakove HR, a ostatak od 19 znamenaka mogu biti samo znakovi 0-9. Bilo kakav drugi znak javit će grešku u računu.</t>
        </r>
      </text>
    </comment>
    <comment ref="B15" authorId="0">
      <text>
        <r>
          <rPr>
            <b/>
            <sz val="8"/>
            <color indexed="81"/>
            <rFont val="Tahoma"/>
            <family val="2"/>
            <charset val="238"/>
          </rPr>
          <t>Naputak:</t>
        </r>
        <r>
          <rPr>
            <sz val="8"/>
            <color indexed="81"/>
            <rFont val="Tahoma"/>
            <family val="2"/>
            <charset val="238"/>
          </rPr>
          <t xml:space="preserve">
Šifra djelatnosti upisuje se na 4 znamenake prema NKD2007. Šifru djelatnosti dodjeljuje Državni zavod za statistiku, a možete ga uvijek provjeriti na Obavjesti o razvrstavanju koju izdaje DZS. Šifarnik djelatnosti nalazi se na radnom listu Sifre. Nije moguće upisati nepostojeću šifru djelatnosti. Šifru možete upisati ili odabrati na padajućoj listi. Nakon upisa ili odabira šifre djelatnosti pojavit će se pored nje i opis. Provjerite prije slanja obrasca da li je to stvarno Vaša djelatnost dodijeljena od strane DZS-a.</t>
        </r>
      </text>
    </comment>
    <comment ref="I15" authorId="0">
      <text>
        <r>
          <rPr>
            <sz val="8"/>
            <color indexed="81"/>
            <rFont val="Arial CE"/>
            <family val="2"/>
            <charset val="238"/>
          </rPr>
          <t>Razdoblje se upisuje na način GGGG-MM gdje GGGG označava godinu za koju se predaje obrazac a MM mjesec kojim završava razdoblje, primjerice: 2017-06 za I. - VI. 2017.</t>
        </r>
      </text>
    </comment>
    <comment ref="B17" authorId="0">
      <text>
        <r>
          <rPr>
            <b/>
            <sz val="8"/>
            <color indexed="81"/>
            <rFont val="Tahoma"/>
            <family val="2"/>
            <charset val="238"/>
          </rPr>
          <t>Naputak:</t>
        </r>
        <r>
          <rPr>
            <sz val="8"/>
            <color indexed="81"/>
            <rFont val="Tahoma"/>
            <family val="2"/>
            <charset val="238"/>
          </rPr>
          <t xml:space="preserve">
Šifra županije i šifra općine unose se samo kao broj, bez naziva županije ili općine. Ako ne znate napamet koja je šifra Vašeg gradaili općine, pronađite je na radnom listu "Sifre". Provjerite upisanu šifru jer će se pored upisane šifre pojaviti naziv grada/općine.</t>
        </r>
      </text>
    </comment>
    <comment ref="I17" authorId="0">
      <text>
        <r>
          <rPr>
            <b/>
            <sz val="8"/>
            <color indexed="81"/>
            <rFont val="Tahoma"/>
            <family val="2"/>
            <charset val="238"/>
          </rPr>
          <t>Naputak:</t>
        </r>
        <r>
          <rPr>
            <sz val="8"/>
            <color indexed="81"/>
            <rFont val="Tahoma"/>
            <family val="2"/>
            <charset val="238"/>
          </rPr>
          <t xml:space="preserve">
Šifra županije određuje se automatizmom nakon upisa šifre općine (bez kontrolnog broja).</t>
        </r>
      </text>
    </comment>
    <comment ref="B19" authorId="0">
      <text>
        <r>
          <rPr>
            <b/>
            <sz val="8"/>
            <color indexed="81"/>
            <rFont val="Tahoma"/>
            <family val="2"/>
            <charset val="238"/>
          </rPr>
          <t>Naputak:</t>
        </r>
        <r>
          <rPr>
            <sz val="8"/>
            <color indexed="81"/>
            <rFont val="Tahoma"/>
            <family val="2"/>
            <charset val="238"/>
          </rPr>
          <t xml:space="preserve"> Normalno je da i prazan obrazac sadrži inicijalno 2 pogreške jer nije popunjeno zaglavlje i podnožje obrasca. Koje pogreške Vam javljaju kontrole provjeravajte tek kad u potpunosti popunite sve potrebne podatke i sve potrebne obrasce.</t>
        </r>
      </text>
    </comment>
    <comment ref="B39" authorId="0">
      <text>
        <r>
          <rPr>
            <b/>
            <sz val="8"/>
            <color indexed="81"/>
            <rFont val="Tahoma"/>
            <family val="2"/>
            <charset val="238"/>
          </rPr>
          <t>Naputak:</t>
        </r>
        <r>
          <rPr>
            <sz val="8"/>
            <color indexed="81"/>
            <rFont val="Tahoma"/>
            <family val="2"/>
            <charset val="238"/>
          </rPr>
          <t xml:space="preserve">
Unesite samo ime i prezime zakonskog zastupnika, bez titula, funkcija i ostalih podataka</t>
        </r>
      </text>
    </comment>
    <comment ref="B41" authorId="0">
      <text>
        <r>
          <rPr>
            <b/>
            <sz val="8"/>
            <color indexed="81"/>
            <rFont val="Tahoma"/>
            <family val="2"/>
            <charset val="238"/>
          </rPr>
          <t>Naputak:</t>
        </r>
        <r>
          <rPr>
            <sz val="8"/>
            <color indexed="81"/>
            <rFont val="Tahoma"/>
            <family val="2"/>
            <charset val="238"/>
          </rPr>
          <t xml:space="preserve">
Unosi se datum sastavljanja izvještaja, datum nije ni pod kakvom kontrolom, bitan je samo za korisnikovu evidenciju. Kod predaje u Finu bitan je samo datum dostave.</t>
        </r>
      </text>
    </comment>
    <comment ref="B43" authorId="0">
      <text>
        <r>
          <rPr>
            <b/>
            <sz val="8"/>
            <color indexed="81"/>
            <rFont val="Tahoma"/>
            <family val="2"/>
            <charset val="238"/>
          </rPr>
          <t>Naputak:</t>
        </r>
        <r>
          <rPr>
            <sz val="8"/>
            <color indexed="81"/>
            <rFont val="Tahoma"/>
            <family val="2"/>
            <charset val="238"/>
          </rPr>
          <t xml:space="preserve">
Unesite ime i prezime (bez ikakvih titula) osobe koju se može dodatno kontaktirati u svezi obrasca (najčešće voditelj računovodstva obveznika ili osoba u knjigovodstvenom servisu ako obvezniku knjige vodi servis).</t>
        </r>
      </text>
    </comment>
    <comment ref="B45" authorId="0">
      <text>
        <r>
          <rPr>
            <b/>
            <sz val="8"/>
            <color indexed="81"/>
            <rFont val="Tahoma"/>
            <family val="2"/>
            <charset val="238"/>
          </rPr>
          <t>Naputak:</t>
        </r>
        <r>
          <rPr>
            <sz val="8"/>
            <color indexed="81"/>
            <rFont val="Tahoma"/>
            <family val="2"/>
            <charset val="238"/>
          </rPr>
          <t xml:space="preserve">
Unesite samo jedan telefonski broj za kontaktiranje (s pozivom na broj). Ne upisujte +385 i brojeve ne odvajajte razmacima ni crticama, primjerice, umjesto: 01 / 6128 - 372 unesite samo 016128372</t>
        </r>
      </text>
    </comment>
    <comment ref="B47" authorId="0">
      <text>
        <r>
          <rPr>
            <b/>
            <sz val="8"/>
            <color indexed="81"/>
            <rFont val="Tahoma"/>
            <family val="2"/>
            <charset val="238"/>
          </rPr>
          <t>Naputak:</t>
        </r>
        <r>
          <rPr>
            <sz val="8"/>
            <color indexed="81"/>
            <rFont val="Tahoma"/>
            <family val="2"/>
            <charset val="238"/>
          </rPr>
          <t xml:space="preserve">
Unesite samo jedan broj telefaksa (s pozivom na broj). Ne upisujte +385 i brojeve ne odvajajte razmacima ni crticama, primjerice, umjesto: 01 / 6128 - 372 unesite samo 016128372</t>
        </r>
      </text>
    </comment>
    <comment ref="B49" authorId="0">
      <text>
        <r>
          <rPr>
            <b/>
            <sz val="8"/>
            <color indexed="81"/>
            <rFont val="Tahoma"/>
            <family val="2"/>
            <charset val="238"/>
          </rPr>
          <t>Naputak:</t>
        </r>
        <r>
          <rPr>
            <sz val="8"/>
            <color indexed="81"/>
            <rFont val="Tahoma"/>
            <family val="2"/>
            <charset val="238"/>
          </rPr>
          <t xml:space="preserve">
Unosi se adresa e-pošte </t>
        </r>
        <r>
          <rPr>
            <b/>
            <sz val="8"/>
            <color indexed="81"/>
            <rFont val="Tahoma"/>
            <family val="2"/>
            <charset val="238"/>
          </rPr>
          <t xml:space="preserve">obveznika </t>
        </r>
        <r>
          <rPr>
            <sz val="8"/>
            <color indexed="81"/>
            <rFont val="Tahoma"/>
            <family val="2"/>
            <charset val="238"/>
          </rPr>
          <t>(ne unositi adresu e-pošte knjigovodstvenog servisa koji je popunio obrazac).</t>
        </r>
      </text>
    </comment>
  </commentList>
</comments>
</file>

<file path=xl/comments2.xml><?xml version="1.0" encoding="utf-8"?>
<comments xmlns="http://schemas.openxmlformats.org/spreadsheetml/2006/main">
  <authors>
    <author>Željko Strunjak</author>
  </authors>
  <commentList>
    <comment ref="J16" authorId="0">
      <text>
        <r>
          <rPr>
            <b/>
            <sz val="8"/>
            <color indexed="81"/>
            <rFont val="Tahoma"/>
            <family val="2"/>
            <charset val="238"/>
          </rPr>
          <t>Naputak:</t>
        </r>
        <r>
          <rPr>
            <sz val="8"/>
            <color indexed="81"/>
            <rFont val="Tahoma"/>
            <family val="2"/>
            <charset val="238"/>
          </rPr>
          <t xml:space="preserve">
Kod predaje obrazaca za razdoblje I.-VI. u kolonu prethodne godine unose se podaci za razdoblje I. - VI. prethodne godine. Kod predaje obrasca za razdoblje godine i u kolonu pretohodne godine unose se podaci za ostvarenje cijele godine.</t>
        </r>
      </text>
    </comment>
  </commentList>
</comments>
</file>

<file path=xl/sharedStrings.xml><?xml version="1.0" encoding="utf-8"?>
<sst xmlns="http://schemas.openxmlformats.org/spreadsheetml/2006/main" count="4111" uniqueCount="3086">
  <si>
    <r>
      <t xml:space="preserve">Sve opće podatke unosi se na radni list RefStr, oni se automatski prenose na sve pojedinačne radne listove svakog pojedinačnog izvještaja, gdje se unose i financijski podaci za te izvještaje. Ovaj Excel dokument predviđen je za automatsku računalnu obradu, </t>
    </r>
    <r>
      <rPr>
        <b/>
        <sz val="9"/>
        <color indexed="56"/>
        <rFont val="Arial"/>
        <family val="2"/>
        <charset val="238"/>
      </rPr>
      <t>ni u kojem slučaju nemojte stvarati nove radne listove, mijenjati nazive postojećih listova ili brisati radne listove</t>
    </r>
    <r>
      <rPr>
        <sz val="9"/>
        <color indexed="56"/>
        <rFont val="Arial"/>
        <family val="2"/>
        <charset val="238"/>
      </rPr>
      <t>. Knjigovodstveni servisi koji predaju obrasce za više obveznika mogu u jedan Excel dokument unijeti podatke za samo jednog obveznika, za svakog novog morate imati novu Excel datoteku pod drugim imenom.</t>
    </r>
  </si>
  <si>
    <t>Proizvodnja ležajeva, prijenosnika te prijenosnih i pogonskih elemenata</t>
  </si>
  <si>
    <t>2821</t>
  </si>
  <si>
    <t>Proizvodnja peći i plamenika</t>
  </si>
  <si>
    <t>2822</t>
  </si>
  <si>
    <t>2823</t>
  </si>
  <si>
    <t>Proizvodnja uredskih strojeva i opreme (osim proizvodnje računala i periferne opreme)</t>
  </si>
  <si>
    <t>2824</t>
  </si>
  <si>
    <t>Proizvodnja mehaniziranoga ručnog alata</t>
  </si>
  <si>
    <t>2825</t>
  </si>
  <si>
    <t>Proizvodnja rashladne i ventilacijske opreme, osim za kućanstvo</t>
  </si>
  <si>
    <t>2829</t>
  </si>
  <si>
    <t>Proizvodnja ostalih strojeva za opće namjene, d. n.</t>
  </si>
  <si>
    <t>2830</t>
  </si>
  <si>
    <t>Proizvodnja strojeva za poljoprivredu i šumarstvo</t>
  </si>
  <si>
    <t>2841</t>
  </si>
  <si>
    <t>Proizvodnja strojeva za obradu metala</t>
  </si>
  <si>
    <t>2849</t>
  </si>
  <si>
    <t>Proizvodnja ostalih alatnih strojeva</t>
  </si>
  <si>
    <t>2891</t>
  </si>
  <si>
    <t>2892</t>
  </si>
  <si>
    <t>Proizvodnja strojeva za rudnike, kamenolome i građevinarstvo</t>
  </si>
  <si>
    <t>2893</t>
  </si>
  <si>
    <t>Proizvodnja strojeva za industriju hrane, pića i duhana</t>
  </si>
  <si>
    <t>2894</t>
  </si>
  <si>
    <t>Proizvodnja strojeva za industriju tekstila, odjeće i kože</t>
  </si>
  <si>
    <t>2895</t>
  </si>
  <si>
    <t>Proizvodnja strojeva za industriju papira i kartona</t>
  </si>
  <si>
    <t>2896</t>
  </si>
  <si>
    <t>Proizvodnja strojeva za plastiku i gumu</t>
  </si>
  <si>
    <t>2899</t>
  </si>
  <si>
    <t>Proizvodnja ostalih strojeva za posebne namjene, d. n.</t>
  </si>
  <si>
    <t>2910</t>
  </si>
  <si>
    <t>2920</t>
  </si>
  <si>
    <t>Proizvodnja karoserija za motorna vozila, prikolica i poluprikolica</t>
  </si>
  <si>
    <t>2931</t>
  </si>
  <si>
    <t xml:space="preserve">Proizvodnja električne i elektroničke opreme za motorna vozila </t>
  </si>
  <si>
    <t>2932</t>
  </si>
  <si>
    <t xml:space="preserve">Proizvodnja ostalih dijelova i pribora za motorna vozila </t>
  </si>
  <si>
    <t>3011</t>
  </si>
  <si>
    <t>Gradnja brodova i plutajućih objekata</t>
  </si>
  <si>
    <t>3012</t>
  </si>
  <si>
    <t>Gradnja čamaca za razonodu i sportskih čamaca</t>
  </si>
  <si>
    <t>3020</t>
  </si>
  <si>
    <t>Proizvodnja željezničkih lokomotiva i tračničkih vozila</t>
  </si>
  <si>
    <t>3030</t>
  </si>
  <si>
    <t>Proizvodnja zrakoplova i svemirskih letjelica te srodnih prijevoznih sredstava i opreme</t>
  </si>
  <si>
    <t>3040</t>
  </si>
  <si>
    <t>Proizvodnja vojnih borbenih vozila</t>
  </si>
  <si>
    <t>3091</t>
  </si>
  <si>
    <t>Proizvodnja motocikala</t>
  </si>
  <si>
    <t>3092</t>
  </si>
  <si>
    <t>Proizvodnja bicikala i invalidskih kolica</t>
  </si>
  <si>
    <t>3099</t>
  </si>
  <si>
    <t xml:space="preserve">Proizvodnja ostalih prijevoznih sredstava, d. n. </t>
  </si>
  <si>
    <t>3101</t>
  </si>
  <si>
    <t>Proizvodnja namještaja za poslovne i prodajne prostore</t>
  </si>
  <si>
    <t>3102</t>
  </si>
  <si>
    <t>Proizvodnja kuhinjskog namještaja</t>
  </si>
  <si>
    <t>3103</t>
  </si>
  <si>
    <t>3109</t>
  </si>
  <si>
    <t>Proizvodnja ostalog namještaja</t>
  </si>
  <si>
    <t>3211</t>
  </si>
  <si>
    <t>3212</t>
  </si>
  <si>
    <t>Proizvodnja nakita i srodnih proizvoda</t>
  </si>
  <si>
    <t>3213</t>
  </si>
  <si>
    <t>Proizvodnja imitacije nakita (bižuterije) i srodnih proizvoda</t>
  </si>
  <si>
    <t>3220</t>
  </si>
  <si>
    <t>&lt;MB pripojenog 1&gt;</t>
  </si>
  <si>
    <t>&lt;MB pripojenog 2&gt;</t>
  </si>
  <si>
    <t>&lt;MB pripojenog 3&gt;</t>
  </si>
  <si>
    <t>&lt;MB stat prom 1&gt;</t>
  </si>
  <si>
    <t>&lt;MB stat prom 2&gt;</t>
  </si>
  <si>
    <t>&lt;MB stat prom 3&gt;</t>
  </si>
  <si>
    <t>&lt;sif obveze revizije&gt;</t>
  </si>
  <si>
    <t>&lt;zakonski predst drustva&gt;</t>
  </si>
  <si>
    <t>&lt;voditelj racunovodstva&gt;</t>
  </si>
  <si>
    <t>&lt;kontakt osoba&gt;</t>
  </si>
  <si>
    <t>&lt;telefon&gt;</t>
  </si>
  <si>
    <t>&lt;telefax&gt;</t>
  </si>
  <si>
    <t>&lt;e-mail&gt;</t>
  </si>
  <si>
    <t>&lt;internet adresa&gt;</t>
  </si>
  <si>
    <t>&lt;datum zadnje revizije&gt;</t>
  </si>
  <si>
    <t>&lt;godina&gt;</t>
  </si>
  <si>
    <t>5.0.4.</t>
  </si>
  <si>
    <t xml:space="preserve">Prihodi od trgovačkih društava i ostalih pravnih osoba </t>
  </si>
  <si>
    <t xml:space="preserve">Prihodi od građana i kućanstava </t>
  </si>
  <si>
    <t xml:space="preserve">Ostali prihodi od donacija </t>
  </si>
  <si>
    <t xml:space="preserve">Prihodi od prodaje dugotrajne imovine </t>
  </si>
  <si>
    <t xml:space="preserve">Ostali rashodi za radnike </t>
  </si>
  <si>
    <t>Stručno usavršavanje radnika</t>
  </si>
  <si>
    <t xml:space="preserve">Naknade za obavljanje aktivnosti </t>
  </si>
  <si>
    <t>Naknade troškova službenih putovanja</t>
  </si>
  <si>
    <t>Naknade ostalih troškova</t>
  </si>
  <si>
    <t xml:space="preserve">Ostale naknade </t>
  </si>
  <si>
    <t>Naknade za obavljanje djelatnosti</t>
  </si>
  <si>
    <t>Ostale naknade</t>
  </si>
  <si>
    <t>Sitan inventar i auto gume</t>
  </si>
  <si>
    <t>Kotizacije</t>
  </si>
  <si>
    <t xml:space="preserve">Ostali nespomenuti materijalni rashodi </t>
  </si>
  <si>
    <t xml:space="preserve">Rashodi amortizacije </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</si>
  <si>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</si>
  <si>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</si>
  <si>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</si>
  <si>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</si>
  <si>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</si>
  <si>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</si>
  <si>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</si>
  <si>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</si>
  <si>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</si>
  <si>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</si>
  <si>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</si>
  <si>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</si>
  <si>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</si>
  <si>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</si>
  <si>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</si>
  <si>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</si>
  <si>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</si>
  <si>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</si>
  <si>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</si>
  <si>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</si>
  <si>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 xml:space="preserve">Prihodi od prodaje roba </t>
  </si>
  <si>
    <t>Prihodi od pružanja usluga</t>
  </si>
  <si>
    <t>Članski doprinosi</t>
  </si>
  <si>
    <t>Prihodi po posebnim propisima iz proračuna</t>
  </si>
  <si>
    <t>Prihodi po posebnim propisima iz ostalih izvora</t>
  </si>
  <si>
    <t>Prihodi od kamata za dane zajmove</t>
  </si>
  <si>
    <t>Prihodi od kamata po vrijednosnim papirima</t>
  </si>
  <si>
    <t>Kamate na oročena sredstva i depozite po viđenju</t>
  </si>
  <si>
    <t xml:space="preserve">Prihodi od zateznih kamata </t>
  </si>
  <si>
    <t>Prihodi od pozitivnih tečajnih razlika</t>
  </si>
  <si>
    <t>Račun (IBAN):</t>
  </si>
  <si>
    <t>Broj pogrešaka:</t>
  </si>
  <si>
    <t>Obveznik vođenja dvojnog knjigovodstva (DA/NE):</t>
  </si>
  <si>
    <t>Materijal i sirovine</t>
  </si>
  <si>
    <t>Energija</t>
  </si>
  <si>
    <t>Intelektualne i osobne usluge</t>
  </si>
  <si>
    <t>Premije osiguranja</t>
  </si>
  <si>
    <t>Reprezentacija</t>
  </si>
  <si>
    <t>Članarine</t>
  </si>
  <si>
    <t>Bankarske usluge i usluge platnog prometa</t>
  </si>
  <si>
    <t>POJEZERJE</t>
  </si>
  <si>
    <t>SLIVNO</t>
  </si>
  <si>
    <t>SMOKVICA</t>
  </si>
  <si>
    <t>STON</t>
  </si>
  <si>
    <t>TRPANJ</t>
  </si>
  <si>
    <t>VELA LUKA</t>
  </si>
  <si>
    <t>2022-06</t>
  </si>
  <si>
    <t>za razdoblje od 1. siječnja do 30. lipnja 2022.</t>
  </si>
  <si>
    <t>2022-12</t>
  </si>
  <si>
    <t>za razdoblje od 1. siječnja do 31. prosinca 2022.</t>
  </si>
  <si>
    <t>6.0.3.</t>
  </si>
  <si>
    <t>Dodana razdoblja za 2022. godinu</t>
  </si>
  <si>
    <t>Velika Ludina  (477)</t>
  </si>
  <si>
    <t>Velika Pisanica  (478)</t>
  </si>
  <si>
    <t>Velika Trnovitica  (565)</t>
  </si>
  <si>
    <t>Veliki Bukovec  (558)</t>
  </si>
  <si>
    <t>Veliki Grđevac  (480)</t>
  </si>
  <si>
    <t>Veliko Trgovišće  (481)</t>
  </si>
  <si>
    <t>Veliko Trojstvo  (483)</t>
  </si>
  <si>
    <t>Vidovec  (484)</t>
  </si>
  <si>
    <t>Viljevo  (485)</t>
  </si>
  <si>
    <t>Vinica  (486)</t>
  </si>
  <si>
    <t>Vinkovci  (487)</t>
  </si>
  <si>
    <t>Vinodolska Općina  (488)</t>
  </si>
  <si>
    <t>Vir  (489)</t>
  </si>
  <si>
    <t>Virje  (490)</t>
  </si>
  <si>
    <t>Virovitica  (491)</t>
  </si>
  <si>
    <t>Vis  (492)</t>
  </si>
  <si>
    <t>Visoko  (493)</t>
  </si>
  <si>
    <t>Viškovci  (494)</t>
  </si>
  <si>
    <t>Viškovo  (495)</t>
  </si>
  <si>
    <t>Višnjan  (497)</t>
  </si>
  <si>
    <t>Vižinada  (498)</t>
  </si>
  <si>
    <t>Vladislavci  (579)</t>
  </si>
  <si>
    <t>Voćin  (499)</t>
  </si>
  <si>
    <t>Vodice  (500)</t>
  </si>
  <si>
    <t>Vodnjan  (502)</t>
  </si>
  <si>
    <t>Vođinci  (584)</t>
  </si>
  <si>
    <t>Vojnić  (503)</t>
  </si>
  <si>
    <t>Vratišinec  (504)</t>
  </si>
  <si>
    <t>Vrbanja  (505)</t>
  </si>
  <si>
    <t>Vrbje  (506)</t>
  </si>
  <si>
    <t>Vrbnik  (507)</t>
  </si>
  <si>
    <t>Vrbovec  (508)</t>
  </si>
  <si>
    <t>Vrbovsko  (509)</t>
  </si>
  <si>
    <t>Vrgorac  (511)</t>
  </si>
  <si>
    <t xml:space="preserve">Dionice i udjeli u glavnici inozemnih trgovačkih društava </t>
  </si>
  <si>
    <t>Potrebno je odabrati razdoblje i označiti postoji li obveza vođenja dvojnog ili jednostavnog knjigovodstva</t>
  </si>
  <si>
    <t>Reosiguranje</t>
  </si>
  <si>
    <t>6530</t>
  </si>
  <si>
    <t>6611</t>
  </si>
  <si>
    <t>Poslovanje financijskih tržišta</t>
  </si>
  <si>
    <t>6612</t>
  </si>
  <si>
    <t>Djelatnosti posredovanja u poslovanju vrijednosnim papirima i robnim ugovorima</t>
  </si>
  <si>
    <t>6619</t>
  </si>
  <si>
    <t>Doprinosi za mirovinsko osiguranje koje plaća poslodavac</t>
  </si>
  <si>
    <t>Posebni doprinos za poticanje zapošljavanja osoba s invaliditetom</t>
  </si>
  <si>
    <t>Obveze za porez na dodanu vrijednost</t>
  </si>
  <si>
    <t>Proizvodnja začina i drugih dodataka hrani</t>
  </si>
  <si>
    <t>1085</t>
  </si>
  <si>
    <t>Proizvodnja gotove hrane i jela</t>
  </si>
  <si>
    <t>1086</t>
  </si>
  <si>
    <t>Proizvodnja homogeniziranih prehrambenih pripravaka i dijetetske hrane</t>
  </si>
  <si>
    <t>1089</t>
  </si>
  <si>
    <t xml:space="preserve">Proizvodnja ostalih prehrambenih proizvoda, d. n. </t>
  </si>
  <si>
    <t>0000</t>
  </si>
  <si>
    <t>Predstavništva stranih udruga bez matičnog broja i/ili fizičke osobe bez djelatnosti</t>
  </si>
  <si>
    <t>Proizvodnja netkanog tekstila i proizvoda od netkanog tekstila, osim odjeće</t>
  </si>
  <si>
    <t>1396</t>
  </si>
  <si>
    <t>Proizvodnja užadi, konopaca, upletenoga konca i mreža</t>
  </si>
  <si>
    <t>1395</t>
  </si>
  <si>
    <t>Trgovina na veliko sirovim i štavljenim kožama</t>
  </si>
  <si>
    <t>4631</t>
  </si>
  <si>
    <t>Trgovina na veliko voćem i povrćem</t>
  </si>
  <si>
    <t>4632</t>
  </si>
  <si>
    <t>Trgovina na veliko mesom i mesnim proizvodima</t>
  </si>
  <si>
    <t>4633</t>
  </si>
  <si>
    <t>Trgovina na veliko mlijekom, mliječnim proizvodima, jajima, jestivim uljima i mastima</t>
  </si>
  <si>
    <t>4634</t>
  </si>
  <si>
    <t>Trgovina na veliko pićima</t>
  </si>
  <si>
    <t>4635</t>
  </si>
  <si>
    <t>Trgovina na veliko duhanskim proizvodima</t>
  </si>
  <si>
    <t>4636</t>
  </si>
  <si>
    <t>Trgovina na veliko šećerom, čokoladom i bombonima</t>
  </si>
  <si>
    <t>4637</t>
  </si>
  <si>
    <t>Osoba za kontakt:</t>
  </si>
  <si>
    <t xml:space="preserve">Telefon: </t>
  </si>
  <si>
    <t>Adresa e-pošte:</t>
  </si>
  <si>
    <t>Naziv općine grada (šifra)</t>
  </si>
  <si>
    <t>Šifra žup.</t>
  </si>
  <si>
    <t>Opis šifre djelatnosti (prema NKD2007)</t>
  </si>
  <si>
    <t>Andrijaševci  (1)</t>
  </si>
  <si>
    <t>Antunovac  (2)</t>
  </si>
  <si>
    <t>Babina Greda  (3)</t>
  </si>
  <si>
    <t>Bakar  (4)</t>
  </si>
  <si>
    <t>Bale  (5)</t>
  </si>
  <si>
    <t>Barban  (6)</t>
  </si>
  <si>
    <t>Barilovići  (7)</t>
  </si>
  <si>
    <t>Baška  (8)</t>
  </si>
  <si>
    <t>Baška Voda  (9)</t>
  </si>
  <si>
    <t>Bebrina  (10)</t>
  </si>
  <si>
    <t>Bedekovčina  (11)</t>
  </si>
  <si>
    <t>Bedenica  (550)</t>
  </si>
  <si>
    <t>Bednja  (12)</t>
  </si>
  <si>
    <t>Beli Manastir  (13)</t>
  </si>
  <si>
    <t>Belica  (15)</t>
  </si>
  <si>
    <t>Belišće  (16)</t>
  </si>
  <si>
    <t>Benkovac  (17)</t>
  </si>
  <si>
    <t>Berek  (18)</t>
  </si>
  <si>
    <t>Beretinec  (19)</t>
  </si>
  <si>
    <t>Bibinje  (20)</t>
  </si>
  <si>
    <t>Bilice  (621)</t>
  </si>
  <si>
    <t>Bilje  (21)</t>
  </si>
  <si>
    <t>Biograd na Moru  (22)</t>
  </si>
  <si>
    <t>Biskupija  (310)</t>
  </si>
  <si>
    <t>Bistra  (547)</t>
  </si>
  <si>
    <t>Bizovac  (23)</t>
  </si>
  <si>
    <t>Bjelovar  (24)</t>
  </si>
  <si>
    <t>Blato  (25)</t>
  </si>
  <si>
    <t>Bogdanovci  (26)</t>
  </si>
  <si>
    <t>Bol  (27)</t>
  </si>
  <si>
    <t>Borovo  (29)</t>
  </si>
  <si>
    <t>Bosiljevo  (30)</t>
  </si>
  <si>
    <t>Bošnjaci  (32)</t>
  </si>
  <si>
    <t>Brckovljani  (33)</t>
  </si>
  <si>
    <t>Brdovec  (34)</t>
  </si>
  <si>
    <t>9601</t>
  </si>
  <si>
    <t>Pranje i kemijsko čišćenje tekstila i krznenih proizvoda</t>
  </si>
  <si>
    <t>9602</t>
  </si>
  <si>
    <t>9603</t>
  </si>
  <si>
    <t>9604</t>
  </si>
  <si>
    <t>Djelatnosti za njegu i održavanje tijela</t>
  </si>
  <si>
    <t>9609</t>
  </si>
  <si>
    <t>Ostale osobne uslužne djelatnosti, d. n.</t>
  </si>
  <si>
    <t>9700</t>
  </si>
  <si>
    <t>9810</t>
  </si>
  <si>
    <t>Djelatnosti privatnih kućanstava koja proizvode različitu robu za vlastite potrebe</t>
  </si>
  <si>
    <t>Obveze za radnike (AOP 149 do 155)</t>
  </si>
  <si>
    <t>Obveze za plaće – neto</t>
  </si>
  <si>
    <t>Obveze za naknade plaća – neto</t>
  </si>
  <si>
    <t>Obveze za plaće u naravi – neto</t>
  </si>
  <si>
    <t>Obveze za porez i prirez na dohodak iz plaća</t>
  </si>
  <si>
    <t>Obveze za doprinose iz plaća</t>
  </si>
  <si>
    <t>Obveze za doprinose na plaće</t>
  </si>
  <si>
    <t>Ostale obveze za radnike</t>
  </si>
  <si>
    <t>Obveze za materijalne rashode (AOP 157 do 163 )</t>
  </si>
  <si>
    <t>Naknade troškova radnicima</t>
  </si>
  <si>
    <t>Naknade članovima u predstavničkim i izvršnim tijelima, povjerenstavima i slično</t>
  </si>
  <si>
    <t>Obveze prema dobavljačima u zemlji</t>
  </si>
  <si>
    <t>Obveze prema dobavljačima u inozemstvu</t>
  </si>
  <si>
    <t>Ostale obveze za financiranje rashoda poslovanja</t>
  </si>
  <si>
    <t>Obveze za financijske rashode (AOP 165 do 167)</t>
  </si>
  <si>
    <t>Obveze za kamate za izdane vrijednosne papire</t>
  </si>
  <si>
    <t>Obveze za kamate za primljene kredite i zajmove</t>
  </si>
  <si>
    <t>Obveze za ostale financijske rashode</t>
  </si>
  <si>
    <t>Obveze za prikupljena sredstva pomoći</t>
  </si>
  <si>
    <t>Ostale obveze (AOP 171 do 173)</t>
  </si>
  <si>
    <t>Oporaba posebno izdvojenih materijala</t>
  </si>
  <si>
    <t>3900</t>
  </si>
  <si>
    <t>Djelatnosti sanacije okoliša te ostale djelatnosti gospodarenja otpadom</t>
  </si>
  <si>
    <t>4110</t>
  </si>
  <si>
    <t>Organizacija izvedbe projekata za zgrade</t>
  </si>
  <si>
    <t>4120</t>
  </si>
  <si>
    <t>Gradnja stambenih i nestambenih zgrada</t>
  </si>
  <si>
    <t>4211</t>
  </si>
  <si>
    <t>Gradnja cesta i autocesta</t>
  </si>
  <si>
    <t>4212</t>
  </si>
  <si>
    <t>Gradnja željezničkih pruga i podzemnih željeznica</t>
  </si>
  <si>
    <t>4213</t>
  </si>
  <si>
    <t>Gradnja mostova i tunela</t>
  </si>
  <si>
    <t>4221</t>
  </si>
  <si>
    <t>Gradnja cjevovoda za tekućine i plinove</t>
  </si>
  <si>
    <t>4222</t>
  </si>
  <si>
    <t>Gradnja vodova za električnu struju i telekomunikacije</t>
  </si>
  <si>
    <t>4291</t>
  </si>
  <si>
    <t>Gradnja vodnih građevina</t>
  </si>
  <si>
    <t>4299</t>
  </si>
  <si>
    <t>Gradnja ostalih građevina niskogradnje, d. n.</t>
  </si>
  <si>
    <t>4311</t>
  </si>
  <si>
    <t>Uklanjanje građevina</t>
  </si>
  <si>
    <t>4312</t>
  </si>
  <si>
    <t>Pripremni radovi na gradilištu</t>
  </si>
  <si>
    <t>4313</t>
  </si>
  <si>
    <t>Pokusno bušenje i sondiranje terena za gradnju</t>
  </si>
  <si>
    <t>4321</t>
  </si>
  <si>
    <t>4322</t>
  </si>
  <si>
    <t xml:space="preserve">Uvođenje instalacija vodovoda, kanalizacije i plina i instalacija za grijanje i klimatizaciju </t>
  </si>
  <si>
    <t>4329</t>
  </si>
  <si>
    <t>Ostali građevinski instalacijski radovi</t>
  </si>
  <si>
    <t>4331</t>
  </si>
  <si>
    <t>Fasadni i štukaturski radovi</t>
  </si>
  <si>
    <t>4332</t>
  </si>
  <si>
    <t>Tehničko ispitivanje i analiza</t>
  </si>
  <si>
    <t>Fotografske djelatnosti</t>
  </si>
  <si>
    <t>Čest slučaj je da korisnici ne maksimiziraju Excel datoteku (posebno ako je otvaraju direktno s Web-a) i da jednostavno "ne vide" nazive radnih listova na dnu ekrana. Zbog toga je uvedena navigacija na vrhu ekrana koja ostaje na vrhu i kad se šetate kroz obrazac dolje-gore. Klikom na ime radnog lista (bijeli tekst na tamnoplavoj podlozi), automatski se prebacujete u radni list na čije ste ime kliknuli. U svakom slučaju uvijek maksimizirajte prikaz na ekranu prilikom unosa podataka.</t>
  </si>
  <si>
    <t>5.0.1.</t>
  </si>
  <si>
    <t>Ispravljena je kontrola broj 14 koja je radila u slučaju da je obveznik iskazao višak prihoda poslovanja (AOP 139), ali nije radila u slučaju da je obveznik iskazao manjak prihoda (AOP 140).</t>
  </si>
  <si>
    <t>Proizvodnja ostalih crpki i kompresora</t>
  </si>
  <si>
    <t>2814</t>
  </si>
  <si>
    <t>Proizvodnja ostalih slavina i ventila</t>
  </si>
  <si>
    <t>2815</t>
  </si>
  <si>
    <t>Izbačen je obrazac S-PR-RAS-NPF jer se više ne predaje. Uklonjena su sa referentne stranice razdoblja za I. i III. kvartal, te dio koji se odnosiona obrazac S-PR-RAS-NPF. Uklonjena je oznaka za mjesto pečata s referentne stranice. Dodana je kontrola u obrazc G-PR-IZ-NPF na ukupni prihod u tekućoj i prethodnoj godini.</t>
  </si>
  <si>
    <t>Dicmo  (72)</t>
  </si>
  <si>
    <t>Dobrinj  (74)</t>
  </si>
  <si>
    <t>Domašinec  (75)</t>
  </si>
  <si>
    <t>Donja Dubrava  (78)</t>
  </si>
  <si>
    <t>Donja Motičina  (576)</t>
  </si>
  <si>
    <t>Donja Stubica  (79)</t>
  </si>
  <si>
    <t>Donja Voća  (80)</t>
  </si>
  <si>
    <t>Donji Andrijevci  (81)</t>
  </si>
  <si>
    <t>Donji Kraljevec  (82)</t>
  </si>
  <si>
    <t>Donji Kukuruzari  (83)</t>
  </si>
  <si>
    <t>Donji Lapac  (84)</t>
  </si>
  <si>
    <t>Donji Martijanec  (85)</t>
  </si>
  <si>
    <t>Donji Miholjac  (86)</t>
  </si>
  <si>
    <t>Donji Vidovec  (89)</t>
  </si>
  <si>
    <t>Dragalić  (568)</t>
  </si>
  <si>
    <t>Draganić  (90)</t>
  </si>
  <si>
    <t>Draž  (91)</t>
  </si>
  <si>
    <t>Drenovci  (92)</t>
  </si>
  <si>
    <t>Drenje  (94)</t>
  </si>
  <si>
    <t>Drniš  (95)</t>
  </si>
  <si>
    <t>Drnje  (96)</t>
  </si>
  <si>
    <t>Dubrava  (97)</t>
  </si>
  <si>
    <t>Dubravica  (549)</t>
  </si>
  <si>
    <t>Dubrovačko Primorje  (598)</t>
  </si>
  <si>
    <t>Dubrovnik  (98)</t>
  </si>
  <si>
    <t>Duga Resa  (99)</t>
  </si>
  <si>
    <t>Dugi Rat  (100)</t>
  </si>
  <si>
    <t>Dugo Selo  (101)</t>
  </si>
  <si>
    <t>Dugopolje  (585)</t>
  </si>
  <si>
    <t>Dvor  (102)</t>
  </si>
  <si>
    <t>Đakovo  (103)</t>
  </si>
  <si>
    <t>Đelekovec  (104)</t>
  </si>
  <si>
    <t>Đulovac  (105)</t>
  </si>
  <si>
    <t>Đurđenovac  (106)</t>
  </si>
  <si>
    <t>Đurđevac  (107)</t>
  </si>
  <si>
    <t>Đurmanec  (108)</t>
  </si>
  <si>
    <t>Erdut  (110)</t>
  </si>
  <si>
    <t>Ernestinovo  (111)</t>
  </si>
  <si>
    <t>Ervenik  (113)</t>
  </si>
  <si>
    <t>Farkaševac  (114)</t>
  </si>
  <si>
    <t>Fažana  (619)</t>
  </si>
  <si>
    <t>Ferdinandovac  (115)</t>
  </si>
  <si>
    <t>Feričanci  (116)</t>
  </si>
  <si>
    <t>Funtana  (629)</t>
  </si>
  <si>
    <t>Fužine  (117)</t>
  </si>
  <si>
    <t>Galovac  (571)</t>
  </si>
  <si>
    <t>Garčin  (118)</t>
  </si>
  <si>
    <t>Garešnica  (119)</t>
  </si>
  <si>
    <t>Generalski Stol  (120)</t>
  </si>
  <si>
    <t>Glina  (121)</t>
  </si>
  <si>
    <t>Gola  (122)</t>
  </si>
  <si>
    <t>Goričan  (123)</t>
  </si>
  <si>
    <t>Gorjani  (124)</t>
  </si>
  <si>
    <t>Gornja Reka  (618)</t>
  </si>
  <si>
    <t>Gornja Stubica  (125)</t>
  </si>
  <si>
    <t>Gornja Vrba  (569)</t>
  </si>
  <si>
    <t>Gornji Bogićevci  (127)</t>
  </si>
  <si>
    <t>Gornji Kneginec  (129)</t>
  </si>
  <si>
    <t>Gornji Mihaljevec  (604)</t>
  </si>
  <si>
    <t>Gospić  (130)</t>
  </si>
  <si>
    <t>Gračac  (131)</t>
  </si>
  <si>
    <t>Gračišće  (132)</t>
  </si>
  <si>
    <t>Gradac  (134)</t>
  </si>
  <si>
    <t>Gradec  (135)</t>
  </si>
  <si>
    <t>Gradina  (136)</t>
  </si>
  <si>
    <t>Gradište  (137)</t>
  </si>
  <si>
    <t>Grožnjan  (138)</t>
  </si>
  <si>
    <t>Grubišno Polje  (139)</t>
  </si>
  <si>
    <t>Gundinci  (140)</t>
  </si>
  <si>
    <t>Gunja  (141)</t>
  </si>
  <si>
    <t>Gvozd  (510)</t>
  </si>
  <si>
    <t>Hercegovac  (144)</t>
  </si>
  <si>
    <t>2223</t>
  </si>
  <si>
    <t>Proizvodnja proizvoda od plastike za građevinarstvo</t>
  </si>
  <si>
    <t>2229</t>
  </si>
  <si>
    <t>Proizvodnja ostalih proizvoda od plastike</t>
  </si>
  <si>
    <t>2311</t>
  </si>
  <si>
    <t>2312</t>
  </si>
  <si>
    <t>2313</t>
  </si>
  <si>
    <t>2314</t>
  </si>
  <si>
    <t>2319</t>
  </si>
  <si>
    <t>Proizvodnja i obrada ostalog stakla uključujući tehničku robu od stakla</t>
  </si>
  <si>
    <t>2320</t>
  </si>
  <si>
    <t>Proizvodnja vatrostalnih proizvoda</t>
  </si>
  <si>
    <t>2331</t>
  </si>
  <si>
    <t>2332</t>
  </si>
  <si>
    <t>Proizvodnja opeke, crijepa i ostalih proizvoda od pečene gline za građevinarstvo</t>
  </si>
  <si>
    <t>2341</t>
  </si>
  <si>
    <t>5.0.2.</t>
  </si>
  <si>
    <t>Omogućen je unos ostalih razdoblja u 2016. godini.</t>
  </si>
  <si>
    <t>5.0.3.</t>
  </si>
  <si>
    <t>Ispravljena je kontrola broj 23 koja "nije radila" na koloni prethodne godine, već samo na koloni tekuće. Dodan je komentar na broj pogrešaka u praznom obrascu jer je bilo dosta upita da zašto se javljaju pogreške u obrascu a nisu još ni počeli popunjavati ga.</t>
  </si>
  <si>
    <t>PLOČE</t>
  </si>
  <si>
    <t>Naknade za prijevoz, za rad na terenu i odvojeni život</t>
  </si>
  <si>
    <t>Uredski materijal i ostali materijalni rashodi</t>
  </si>
  <si>
    <t>BIL</t>
  </si>
  <si>
    <r>
      <t xml:space="preserve">Obrazac </t>
    </r>
    <r>
      <rPr>
        <b/>
        <sz val="12"/>
        <color indexed="12"/>
        <rFont val="Arial"/>
        <family val="2"/>
        <charset val="238"/>
      </rPr>
      <t xml:space="preserve">
BIL-NPF</t>
    </r>
  </si>
  <si>
    <t>Depoziti, jamčevni polozi i potraživanja od radnika te za više plaćene poreze i ostalo 
(AOP 084+087+088+089+095)</t>
  </si>
  <si>
    <r>
      <t xml:space="preserve">Obrazac </t>
    </r>
    <r>
      <rPr>
        <b/>
        <sz val="12"/>
        <color indexed="12"/>
        <rFont val="Arial"/>
        <family val="2"/>
        <charset val="238"/>
      </rPr>
      <t xml:space="preserve">
G-PR-IZ-NPF</t>
    </r>
  </si>
  <si>
    <t>GODIŠNJI FINANCIJSKI IZVJEŠTAJ</t>
  </si>
  <si>
    <t>O PRIMICIMA I IZDACIMA</t>
  </si>
  <si>
    <t>I. PRIMICI</t>
  </si>
  <si>
    <t>II. IZDACI</t>
  </si>
  <si>
    <t>U Narodnim novinama br. 115/18 objavljen je Pravilnik o izmjeni Pravilnika o izvještavanju u neprofitnom računovodstvu i Registru neprofitnih organizacija kojim je izmjenjen sadržaj obrasca PR-RAS-NPF. Novi obrazac, po prvi puta se primjenjuje na izvještajno razdoblje 12/2018.</t>
  </si>
  <si>
    <t>Kontrolni zbroj (AOP 160 do 170)</t>
  </si>
  <si>
    <t>11-potražno</t>
  </si>
  <si>
    <t>Ukupni odljevi s novčanih računa i blagajni</t>
  </si>
  <si>
    <t>PRIHODI</t>
  </si>
  <si>
    <t>RASHODI</t>
  </si>
  <si>
    <t>KOLONA3</t>
  </si>
  <si>
    <t>KOLONA4</t>
  </si>
  <si>
    <t>OPCPOD</t>
  </si>
  <si>
    <t>DATUM</t>
  </si>
  <si>
    <t>STO_JE_UNUTRA</t>
  </si>
  <si>
    <t>&lt;ziro racun&gt;</t>
  </si>
  <si>
    <t>&lt;maticni broj&gt;</t>
  </si>
  <si>
    <t>&lt;naziv&gt;</t>
  </si>
  <si>
    <t>&lt;postanski broj&gt;</t>
  </si>
  <si>
    <t>&lt;mjesto&gt;</t>
  </si>
  <si>
    <t>&lt;ulica i broj&gt;</t>
  </si>
  <si>
    <t>&lt;djelatnost&gt;</t>
  </si>
  <si>
    <t>&lt;zupanija&gt;</t>
  </si>
  <si>
    <t>&lt;opcina&gt;</t>
  </si>
  <si>
    <t>Hlebine  (145)</t>
  </si>
  <si>
    <t>6.0.1.</t>
  </si>
  <si>
    <t>Dodana razdoblja za 2020. godinu. Ispravljeni opisi u komentarima za djelatnost i šifru grada/općine.</t>
  </si>
  <si>
    <t xml:space="preserve">Na ovom radnom listu nalazi se popisi gradova / općina s pripadajućim šiframa (u zagradi) te stupcem u kojem se nalazi šifra pripadajuće županije. Desno od šifrarnika gradova i općina nalazi se popis šifri djelatnosti (prema NKD2007) s pripadajućim opisima. </t>
  </si>
  <si>
    <r>
      <t>Pogrešan tip datoteke.</t>
    </r>
    <r>
      <rPr>
        <sz val="8"/>
        <color indexed="56"/>
        <rFont val="Arial"/>
        <family val="2"/>
        <charset val="238"/>
      </rPr>
      <t xml:space="preserve"> Pojavom Office-a 2007. i novijim verzijama uveden je novi format Excel datoteka s nastavkom ".xlsx". Kako je moguće da i novije verzije Microsoft Excel-a rade sa starijim tipom datoteka, za predaju u Finu zadržan je stariji tip Excel datoteka jer je kompatibilan s starijim i novijim verzijama Excel-a te Apache OpenOffice-om. Ako je ova kontrola pogrešna, znači da datoteka u nazivu ima ".xlsx" tj. da je pretvorena u novi format. Da bi se datoteka mogla učitati u Finine aplikacije potrebno ju je prije predaje vratiti u stariju verziju. Potrebno je odabrati "File" &gt; "Save As" te pod "File Type" odabrati "Microsoft Excel 97-2000 workbook" (za englesku verziju Excel-a) ili "Datoteka" &gt; "Spremi kao..." te odabrati "Microsoft Excel 97-2003 radna knjiga" u hrvatskoj verziji Office-a. U tom slučaju će se i u nastavak na kraju naziva datoteke ".xlsx" pretvoriti u ".xls", datoteku ćete moći poslati putem web-a, moći će se učitati u poslovnici Fine. Nakon snimanja u novom formatu potrebno je stisnuti tipku F9 pa ova kontrola neće javljati pogrešku. Ako se javi upozorenje o nekompatibilnosti sa starijom verzijom Excela, zanemarite ga.</t>
    </r>
  </si>
  <si>
    <t>SIKIREVCI</t>
  </si>
  <si>
    <t>SLAVONSKI BROD</t>
  </si>
  <si>
    <t>SLAVONSKI ŠAMAC</t>
  </si>
  <si>
    <t>STARA GRADIŠKA</t>
  </si>
  <si>
    <t>STARO PETROVO SELO</t>
  </si>
  <si>
    <t>VELIKA KOPANICA</t>
  </si>
  <si>
    <t>VRBJE</t>
  </si>
  <si>
    <t>VRPOLJE</t>
  </si>
  <si>
    <t>BENKOVAC</t>
  </si>
  <si>
    <t>BIBINJE</t>
  </si>
  <si>
    <t>BIOGRAD NA MORU</t>
  </si>
  <si>
    <t>GALOVAC</t>
  </si>
  <si>
    <t>GRAČAC</t>
  </si>
  <si>
    <t>JASENICE</t>
  </si>
  <si>
    <t>KALI</t>
  </si>
  <si>
    <t>KUKLJICA</t>
  </si>
  <si>
    <t>LIŠANE OSTROVIČKE</t>
  </si>
  <si>
    <t>NIN</t>
  </si>
  <si>
    <t>NOVIGRAD</t>
  </si>
  <si>
    <t>OBROVAC</t>
  </si>
  <si>
    <t>PAG</t>
  </si>
  <si>
    <t>PAKOŠTANE</t>
  </si>
  <si>
    <t>PAŠMAN</t>
  </si>
  <si>
    <t>POLAČA</t>
  </si>
  <si>
    <t>POLIČNIK</t>
  </si>
  <si>
    <t>POSEDARJE</t>
  </si>
  <si>
    <t>POVLJANA</t>
  </si>
  <si>
    <t>PREKO</t>
  </si>
  <si>
    <t>PRIVLAKA</t>
  </si>
  <si>
    <t>RAŽANAC</t>
  </si>
  <si>
    <t>5.0.6.</t>
  </si>
  <si>
    <t>Omogućen je odabir novih razdoblja za 2017. godinu (2017-03, 2017-06, 2017-09 i 2017-12). Sitne izmjene uputa.</t>
  </si>
  <si>
    <t>DONJI VIDOVEC</t>
  </si>
  <si>
    <t>GORIČAN</t>
  </si>
  <si>
    <t>GORNJI MIHALJEVEC</t>
  </si>
  <si>
    <t>KOTORIBA</t>
  </si>
  <si>
    <t>Obveze za predujmove, depozite, primljene jamčevine i ostale nespomenute obveze</t>
  </si>
  <si>
    <t>Obveze za vrijednosne papire (AOP 175+178-181)</t>
  </si>
  <si>
    <t>Obveze za čekove (AOP 176+177)</t>
  </si>
  <si>
    <t>Obveze za čekove – tuzemne</t>
  </si>
  <si>
    <t>Obveze za čekove – inozemne</t>
  </si>
  <si>
    <t>Obveze za mjenice (AOP 179+180)</t>
  </si>
  <si>
    <t>Obveze za mjenice – tuzemne</t>
  </si>
  <si>
    <t>Obveze za mjenice – inozemne</t>
  </si>
  <si>
    <t>Ispravak vrijednosti obveza za vrijednosne papire</t>
  </si>
  <si>
    <t>Obveze za kredite i zajmove (AOP 183+186-189)</t>
  </si>
  <si>
    <t>Obveze za kredite banaka i ostalih kreditora (AOP 184+185)</t>
  </si>
  <si>
    <t>Obveze za kredite u zemlji</t>
  </si>
  <si>
    <t>Obveze za kredite iz inozemstva</t>
  </si>
  <si>
    <t>Obveze za robne i ostale zajmove (AOP 187+188)</t>
  </si>
  <si>
    <t>Obveze za zajmove u zemlji</t>
  </si>
  <si>
    <t>Obveze za zajmove iz inozemstva</t>
  </si>
  <si>
    <t>Ispravak vrijednosti obveza za kredite i zajmove</t>
  </si>
  <si>
    <t xml:space="preserve">Stanje oročenih sredstava </t>
  </si>
  <si>
    <t>Obveze po neplaćenim računima</t>
  </si>
  <si>
    <t>Potraživanje za nenaplaćene račune</t>
  </si>
  <si>
    <t>Primitak ostvaren iz sredstava Europske unije</t>
  </si>
  <si>
    <t>Prosječan broj zaposlenih</t>
  </si>
  <si>
    <t>BILANCA</t>
  </si>
  <si>
    <t>IMOVINA</t>
  </si>
  <si>
    <t>Nefinancijska imovina (AOP 003+018+047+051+055+064)</t>
  </si>
  <si>
    <t>01</t>
  </si>
  <si>
    <t>Proizvodnja oružja i streljiva</t>
  </si>
  <si>
    <t>2550</t>
  </si>
  <si>
    <t>Kovanje, prešanje, štancanje i valjanje metala; metalurgija praha</t>
  </si>
  <si>
    <t>2561</t>
  </si>
  <si>
    <t>Obrada i prevlačenje metala</t>
  </si>
  <si>
    <t>2562</t>
  </si>
  <si>
    <t>Strojna obrada metala</t>
  </si>
  <si>
    <t>2571</t>
  </si>
  <si>
    <t>2572</t>
  </si>
  <si>
    <t>2573</t>
  </si>
  <si>
    <t>2591</t>
  </si>
  <si>
    <t xml:space="preserve">Proizvodnja čeličnih bačava i sličnih posuda </t>
  </si>
  <si>
    <t>2592</t>
  </si>
  <si>
    <t>Proizvodnja ambalaže od lakih metala</t>
  </si>
  <si>
    <t>2593</t>
  </si>
  <si>
    <t>Proizvodnja proizvoda od žice, lanaca i opruga</t>
  </si>
  <si>
    <t>2594</t>
  </si>
  <si>
    <t>Proizvodnja zakovica i vijčane robe</t>
  </si>
  <si>
    <t>2599</t>
  </si>
  <si>
    <t>Proizvodnja ostalih gotovih proizvoda od metala, d. n.</t>
  </si>
  <si>
    <t>2611</t>
  </si>
  <si>
    <t xml:space="preserve">Proizvodnja elektroničkih komponenata </t>
  </si>
  <si>
    <t>2612</t>
  </si>
  <si>
    <t>Proizvodnja punih elektroničkih ploča</t>
  </si>
  <si>
    <t>2620</t>
  </si>
  <si>
    <t>Proizvodnja računala i periferne opreme</t>
  </si>
  <si>
    <t>2630</t>
  </si>
  <si>
    <t>Proizvodnja komunikacijske opreme</t>
  </si>
  <si>
    <t>2640</t>
  </si>
  <si>
    <t>Proizvodnja elektroničkih uređaja za široku potrošnju</t>
  </si>
  <si>
    <t>2651</t>
  </si>
  <si>
    <t>Proizvodnja instrumenata i aparata za mjerenje, ispitivanje i navigaciju</t>
  </si>
  <si>
    <t>2652</t>
  </si>
  <si>
    <t>Plaški  (333)</t>
  </si>
  <si>
    <t>Pleternica  (334)</t>
  </si>
  <si>
    <t>Plitvička Jezera  (455)</t>
  </si>
  <si>
    <t>Ploče  (335)</t>
  </si>
  <si>
    <t>Podbablje  (337)</t>
  </si>
  <si>
    <t>Podcrkavlje  (338)</t>
  </si>
  <si>
    <t>Podgora  (339)</t>
  </si>
  <si>
    <t>Podgorač  (340)</t>
  </si>
  <si>
    <t>Podravska Moslavina  (271)</t>
  </si>
  <si>
    <t>Podravske Sesvete  (616)</t>
  </si>
  <si>
    <t>Podstrana  (341)</t>
  </si>
  <si>
    <t>Podturen  (342)</t>
  </si>
  <si>
    <t>Pojezerje  (343)</t>
  </si>
  <si>
    <t>Pokupsko  (544)</t>
  </si>
  <si>
    <t>Polača  (344)</t>
  </si>
  <si>
    <t>Poličnik  (345)</t>
  </si>
  <si>
    <t>Popovac  (346)</t>
  </si>
  <si>
    <t>Popovača  (347)</t>
  </si>
  <si>
    <t>Poreč  (348)</t>
  </si>
  <si>
    <t>Posedarje  (349)</t>
  </si>
  <si>
    <t>Postira  (350)</t>
  </si>
  <si>
    <t>Povljana  (573)</t>
  </si>
  <si>
    <t>Požega  (351)</t>
  </si>
  <si>
    <t>Pregrada  (352)</t>
  </si>
  <si>
    <t>Preko  (354)</t>
  </si>
  <si>
    <t>Prelog  (355)</t>
  </si>
  <si>
    <t>Preseka  (356)</t>
  </si>
  <si>
    <t>Prgomet  (589)</t>
  </si>
  <si>
    <t>Pribislavec  (620)</t>
  </si>
  <si>
    <t>Primorski Dolac  (590)</t>
  </si>
  <si>
    <t>Primošten  (357)</t>
  </si>
  <si>
    <t>Privlaka  (583)</t>
  </si>
  <si>
    <t>Privlaka  (574)</t>
  </si>
  <si>
    <t>Proložac  (88)</t>
  </si>
  <si>
    <t>Promina  (298)</t>
  </si>
  <si>
    <t>Pučišća  (358)</t>
  </si>
  <si>
    <t>Pula  (359)</t>
  </si>
  <si>
    <t>Punat  (360)</t>
  </si>
  <si>
    <t>GRAD ZAGREB</t>
  </si>
  <si>
    <t>Šifra</t>
  </si>
  <si>
    <t>Poštanski broj:</t>
  </si>
  <si>
    <t>AOP</t>
  </si>
  <si>
    <t>OPIS</t>
  </si>
  <si>
    <t>Mjesto:</t>
  </si>
  <si>
    <t>Rezultat kontrole</t>
  </si>
  <si>
    <t>Opis dodatne kontrole</t>
  </si>
  <si>
    <t>KOLONA1</t>
  </si>
  <si>
    <t>KONTRBR</t>
  </si>
  <si>
    <t>BEDENICA</t>
  </si>
  <si>
    <t>BISTRA</t>
  </si>
  <si>
    <t>BRCKOVLJANI</t>
  </si>
  <si>
    <t>BRDOVEC</t>
  </si>
  <si>
    <t>DUBRAVA</t>
  </si>
  <si>
    <t>DUBRAVICA</t>
  </si>
  <si>
    <t>4333</t>
  </si>
  <si>
    <t>4334</t>
  </si>
  <si>
    <t>4339</t>
  </si>
  <si>
    <t>Ostali završni građevinski radovi</t>
  </si>
  <si>
    <t>4391</t>
  </si>
  <si>
    <t>Radovi na krovištu</t>
  </si>
  <si>
    <t>4399</t>
  </si>
  <si>
    <t>Ostale specijalizirane građevinske djelatnosti, d. n.</t>
  </si>
  <si>
    <t>4511</t>
  </si>
  <si>
    <t xml:space="preserve">Trgovina automobilima i motornim vozilima lake kategorije </t>
  </si>
  <si>
    <t>4519</t>
  </si>
  <si>
    <t>Trgovina ostalim motornim vozilima</t>
  </si>
  <si>
    <t>4520</t>
  </si>
  <si>
    <t>4531</t>
  </si>
  <si>
    <t xml:space="preserve">Trgovina na veliko dijelovima i priborom za motorna vozila </t>
  </si>
  <si>
    <t>4532</t>
  </si>
  <si>
    <t>Trgovina na malo dijelovima i priborom za motorna vozila</t>
  </si>
  <si>
    <t>4540</t>
  </si>
  <si>
    <t>Trgovina motociklima, dijelovima i priborom za motocikle te održavanje i popravak motocikala</t>
  </si>
  <si>
    <t>4611</t>
  </si>
  <si>
    <t>Posredovanje u trgovini poljoprivrednim sirovinama, živom stokom, tekstilnim sirovinama i poluproizvodima</t>
  </si>
  <si>
    <t>4612</t>
  </si>
  <si>
    <t>Posredovanje u trgovini gorivima, rudama, metalima i industrijskim kemijskim proizvodima</t>
  </si>
  <si>
    <t>4613</t>
  </si>
  <si>
    <t>Posredovanje u trgovini drvom i građevinskim materijalom</t>
  </si>
  <si>
    <t>4614</t>
  </si>
  <si>
    <t>Posredovanje u trgovini strojevima, industrijskom opremom, brodovima i zrakoplovima</t>
  </si>
  <si>
    <t>4615</t>
  </si>
  <si>
    <t>Posredovanje u trgovini namještajem, proizvodima za kućanstvo i željeznom robom</t>
  </si>
  <si>
    <t>4616</t>
  </si>
  <si>
    <t>Posredovanje u trgovini tekstilom, odjećom, krznom, obućom i kožnim proizvodima</t>
  </si>
  <si>
    <t>4617</t>
  </si>
  <si>
    <t>Posredovanje u trgovini hranom, pićima i duhanom</t>
  </si>
  <si>
    <t>4618</t>
  </si>
  <si>
    <t>Posredovanje u trgovini specijaliziranoj za određene proizvode</t>
  </si>
  <si>
    <t>4619</t>
  </si>
  <si>
    <t>Posredovanje u trgovini raznovrsnim proizvodima</t>
  </si>
  <si>
    <t>4621</t>
  </si>
  <si>
    <t>Trgovina na veliko žitaricama, sirovim duhanom, sjemenjem i stočnom hranom</t>
  </si>
  <si>
    <t>4622</t>
  </si>
  <si>
    <t>4623</t>
  </si>
  <si>
    <t>4624</t>
  </si>
  <si>
    <t>8553</t>
  </si>
  <si>
    <t>Djelatnosti vozačkih škola</t>
  </si>
  <si>
    <t>Rastavljanje olupina</t>
  </si>
  <si>
    <t>3832</t>
  </si>
  <si>
    <t>Prijevozna sredstva u cestovnom prometu</t>
  </si>
  <si>
    <t>0232</t>
  </si>
  <si>
    <t>Ostala prijevozna sredstva</t>
  </si>
  <si>
    <t>024</t>
  </si>
  <si>
    <t>Iznajmljivanje i davanje u zakup (leasing) automobila i motornih vozila lake kategorije</t>
  </si>
  <si>
    <t>7712</t>
  </si>
  <si>
    <t xml:space="preserve">Iznajmljivanje i davanje u zakup (leasing) kamiona </t>
  </si>
  <si>
    <t>7721</t>
  </si>
  <si>
    <t>Iznajmljivanje i davanje u zakup (lea­sing) opreme za rekreaciju i sport</t>
  </si>
  <si>
    <t>7722</t>
  </si>
  <si>
    <t>Uzgoj žitarica (osim riže), mahunarki i uljanog sjemenja</t>
  </si>
  <si>
    <t>0112</t>
  </si>
  <si>
    <t>Uzgoj riže</t>
  </si>
  <si>
    <t>0113</t>
  </si>
  <si>
    <t>Uzgoj povrća, dinja i lubenica, korjenastog i gomoljastog povrća</t>
  </si>
  <si>
    <t>0114</t>
  </si>
  <si>
    <t>Prihodi od donacija iz državnog proračuna za EU projekte</t>
  </si>
  <si>
    <t>Prihodi od donacija iz proračuna jedinica lokalne i područne (regionalne) samouprave za EU projekte</t>
  </si>
  <si>
    <t>Prihodi od institucija i tijela EU</t>
  </si>
  <si>
    <t>Prihodi od inozemnih vlada i međunarodnih organizacija (AOP 031+032)</t>
  </si>
  <si>
    <t>Prihodi od donacija iz proračuna (AOP 026 do 029)</t>
  </si>
  <si>
    <t>Prihodi od trgovačkih društava i ostalih pravnih osoba (AOP 034+035)</t>
  </si>
  <si>
    <t>Prihodi od trgovačkih društava i ostalih pravnih osoba za EU projekte</t>
  </si>
  <si>
    <t>Ostali prihodi od donacija (AOP 038+039)</t>
  </si>
  <si>
    <t>Ostali prihodi od donacija za EU projekte</t>
  </si>
  <si>
    <t>Kapitalni prihodi od povezanih neprofitnih organizacija za EU projekte</t>
  </si>
  <si>
    <t>Tekući prihodi od povezanih neprofitnih organizacija za EU projekte</t>
  </si>
  <si>
    <t xml:space="preserve">PRIHODI (AOP 002+005+008+011+024+040+049) </t>
  </si>
  <si>
    <t>Prihodi od donacija (AOP 025+030+033+036+037)</t>
  </si>
  <si>
    <t>Ostali prihodi (AOP 041+044+045)</t>
  </si>
  <si>
    <t>Prihodi od naknade štete i refundacija (AOP 042+043)</t>
  </si>
  <si>
    <t xml:space="preserve">Ostali nespomenuti prihodi (AOP 046 do 048) </t>
  </si>
  <si>
    <t>Prihodi od povezanih neprofitnih organizacija (AOP 050 do 053)</t>
  </si>
  <si>
    <t>RASHODI (AOP 055+067+108+109+120+128+139)</t>
  </si>
  <si>
    <t>Rashodi za radnike (AOP 056+061+062)</t>
  </si>
  <si>
    <t xml:space="preserve">Plaće (AOP 057 do 060) </t>
  </si>
  <si>
    <t>Doprinosi na plaće (AOP 063 do 066)</t>
  </si>
  <si>
    <t>Materijalni rashodi (AOP 068+072+077+082+087+097+102)</t>
  </si>
  <si>
    <t>Naknade troškova radnicima (AOP 069 do 071)</t>
  </si>
  <si>
    <t>Naknade članovima u predstavničkim i izvršnim tijelima, povjerenstvima i slično (AOP 073 do 076)</t>
  </si>
  <si>
    <t>Naknade volonterima (AOP 078 do 081)</t>
  </si>
  <si>
    <t>Naknade ostalim osobama izvan radnog odnosa (AOP 083 do 086)</t>
  </si>
  <si>
    <t>Rashodi za usluge (AOP 088 do 096)</t>
  </si>
  <si>
    <t xml:space="preserve">Rashodi za materijal i energiju (AOP 098 do 101) </t>
  </si>
  <si>
    <t>Ostali nespomenuti materijalni rashodi (AOP 103 do 107)</t>
  </si>
  <si>
    <t xml:space="preserve">Financijski rashodi (AOP 110+111+115) </t>
  </si>
  <si>
    <t>Kamate za primljene kredite i zajmove (AOP 112 do 114)</t>
  </si>
  <si>
    <t>Ostali financijski rashodi (AOP 116 do 119)</t>
  </si>
  <si>
    <t>Donacije (AOP 121+125)</t>
  </si>
  <si>
    <t>Tekuće donacije (AOP 122 do124)</t>
  </si>
  <si>
    <t xml:space="preserve">Tekuće donacije iz EU sredstava </t>
  </si>
  <si>
    <t>Kapitalne donacije iz EU sredstava</t>
  </si>
  <si>
    <t>Kapitalne donacije (AOP 126+127)</t>
  </si>
  <si>
    <t>Ostali rashodi (AOP 129+134)</t>
  </si>
  <si>
    <t>Kazne, penali i naknade štete (AOP 130 do 133)</t>
  </si>
  <si>
    <t>Ostali nespomenuti rashodi (AOP 135 do 138)</t>
  </si>
  <si>
    <t>Rashodi vezani uz financiranje povezanih neprofitnih organizacija (AOP 140 do 143)</t>
  </si>
  <si>
    <t>Samo AOP oznake 029 može biti negativna. Sve ostale AOP oznake moraju biti veće ili jednake nuli. Kontrola javlja grešku ako je na bilo kojoj od ovih ostalih AOP oznaka upisan negativan podatak.</t>
  </si>
  <si>
    <t>Iznajmljivanje i davanje u zakup (leasing) poljoprivrednih strojeva i opreme</t>
  </si>
  <si>
    <t>7732</t>
  </si>
  <si>
    <t>Iznajmljivanje i davanje u zakup (leasing) strojeva i opreme za građevinarstvo i inženjerstvo</t>
  </si>
  <si>
    <t>7733</t>
  </si>
  <si>
    <t>Iznajmljivanje i davanje u zakup (leasing) uredskih strojeva i opreme (uključujući računala)</t>
  </si>
  <si>
    <t>7734</t>
  </si>
  <si>
    <t>Primici iz javnih izvora na temelju posebnih zakona</t>
  </si>
  <si>
    <t>4.</t>
  </si>
  <si>
    <t>4.1.</t>
  </si>
  <si>
    <t>iz državnog proračuna</t>
  </si>
  <si>
    <t>4.2.</t>
  </si>
  <si>
    <t>iz proračuna jedinice lokalne i područne (regionalne) samouprave</t>
  </si>
  <si>
    <t>4.3.</t>
  </si>
  <si>
    <t>od inozemnih vlada i međunarodnih organizacija</t>
  </si>
  <si>
    <t>4.4.</t>
  </si>
  <si>
    <t>od trgovačkih društava i ostalih pravnih osoba</t>
  </si>
  <si>
    <t>4.5.</t>
  </si>
  <si>
    <t>od građana i kućanstava</t>
  </si>
  <si>
    <t>4.6.</t>
  </si>
  <si>
    <t>iz ostalih izvora</t>
  </si>
  <si>
    <t>5.</t>
  </si>
  <si>
    <t>Primici od kamata i ostale financijske imovine</t>
  </si>
  <si>
    <t>6.</t>
  </si>
  <si>
    <t>Primici od zakupa, iznajmljivanja i ostale nefinancijske imovine</t>
  </si>
  <si>
    <t>7.</t>
  </si>
  <si>
    <t>Primici od prodaje dugotrajne imovine</t>
  </si>
  <si>
    <t xml:space="preserve">8. </t>
  </si>
  <si>
    <t>Kistanje  (184)</t>
  </si>
  <si>
    <t>Klakar  (185)</t>
  </si>
  <si>
    <t>Klana  (186)</t>
  </si>
  <si>
    <t>Klanjec  (187)</t>
  </si>
  <si>
    <t>Klenovnik  (189)</t>
  </si>
  <si>
    <t>Klinča Sela  (190)</t>
  </si>
  <si>
    <t>Klis  (192)</t>
  </si>
  <si>
    <t>Kloštar Ivanić  (193)</t>
  </si>
  <si>
    <t>Kloštar Podravski  (194)</t>
  </si>
  <si>
    <t>Kneževi Vinogradi  (195)</t>
  </si>
  <si>
    <t>Knin  (196)</t>
  </si>
  <si>
    <t>Kolan  (622)</t>
  </si>
  <si>
    <t>Komiža  (197)</t>
  </si>
  <si>
    <t>Konavle  (198)</t>
  </si>
  <si>
    <t>Končanica  (199)</t>
  </si>
  <si>
    <t>Konjščina  (200)</t>
  </si>
  <si>
    <t>Koprivnica  (201)</t>
  </si>
  <si>
    <t>Koprivnički Bregi  (202)</t>
  </si>
  <si>
    <t>Koprivnički Ivanec  (203)</t>
  </si>
  <si>
    <t>Korčula  (204)</t>
  </si>
  <si>
    <t>Kostrena  (538)</t>
  </si>
  <si>
    <t>Koška  (205)</t>
  </si>
  <si>
    <t>Kotoriba  (206)</t>
  </si>
  <si>
    <t>Kraljevec na Sutli  (208)</t>
  </si>
  <si>
    <t>Kraljevica  (209)</t>
  </si>
  <si>
    <t>Krapina  (211)</t>
  </si>
  <si>
    <t>Krapinske Toplice  (212)</t>
  </si>
  <si>
    <t>Krašić  (533)</t>
  </si>
  <si>
    <t>Kravarsko  (545)</t>
  </si>
  <si>
    <t>Križ  (213)</t>
  </si>
  <si>
    <t>Križevci  (214)</t>
  </si>
  <si>
    <t>Krk  (215)</t>
  </si>
  <si>
    <t>Krnjak  (216)</t>
  </si>
  <si>
    <t>Kršan  (217)</t>
  </si>
  <si>
    <t>Kukljica  (572)</t>
  </si>
  <si>
    <t>Kula Norinska  (219)</t>
  </si>
  <si>
    <t>Kumrovec  (553)</t>
  </si>
  <si>
    <t>Kutina  (220)</t>
  </si>
  <si>
    <t>Kutjevo  (221)</t>
  </si>
  <si>
    <t>Labin  (222)</t>
  </si>
  <si>
    <t>Lanišće  (223)</t>
  </si>
  <si>
    <t>Lasinja  (225)</t>
  </si>
  <si>
    <t>Lastovo  (226)</t>
  </si>
  <si>
    <t>Lećevica  (586)</t>
  </si>
  <si>
    <t>Legrad  (227)</t>
  </si>
  <si>
    <t>Lekenik  (228)</t>
  </si>
  <si>
    <t>Lepoglava  (229)</t>
  </si>
  <si>
    <t>Levanjska Varoš  (230)</t>
  </si>
  <si>
    <t>Lipik  (231)</t>
  </si>
  <si>
    <t>Lipovljani  (232)</t>
  </si>
  <si>
    <t>Lišane Ostrovičke  (234)</t>
  </si>
  <si>
    <t>Ližnjan  (235)</t>
  </si>
  <si>
    <t>Lobor  (236)</t>
  </si>
  <si>
    <t>Lokve  (237)</t>
  </si>
  <si>
    <t>Lokvičići  (587)</t>
  </si>
  <si>
    <t>Lopar  (624)</t>
  </si>
  <si>
    <t>Lovas  (239)</t>
  </si>
  <si>
    <t>Lovinac  (240)</t>
  </si>
  <si>
    <t>Lovran  (242)</t>
  </si>
  <si>
    <t>Lovreć  (243)</t>
  </si>
  <si>
    <t>Ludbreg  (244)</t>
  </si>
  <si>
    <t>Luka  (548)</t>
  </si>
  <si>
    <t>Lukač  (245)</t>
  </si>
  <si>
    <t>Lumbarda  (600)</t>
  </si>
  <si>
    <t>Lupoglav  (246)</t>
  </si>
  <si>
    <t>Ljubešćica  (247)</t>
  </si>
  <si>
    <t>Mače  (248)</t>
  </si>
  <si>
    <t>Magadenovac  (578)</t>
  </si>
  <si>
    <t>Majur  (555)</t>
  </si>
  <si>
    <t>Makarska  (249)</t>
  </si>
  <si>
    <t>Mala Subotica  (250)</t>
  </si>
  <si>
    <t>Mali Bukovec  (251)</t>
  </si>
  <si>
    <t>Mali Lošinj  (252)</t>
  </si>
  <si>
    <t>Malinska-Dubašnica  (253)</t>
  </si>
  <si>
    <t>Marčana  (254)</t>
  </si>
  <si>
    <t>Marija Bistrica  (256)</t>
  </si>
  <si>
    <t>Marija Gorica  (539)</t>
  </si>
  <si>
    <t>Marijanci  (257)</t>
  </si>
  <si>
    <t>Marina  (258)</t>
  </si>
  <si>
    <t>Markušica  (610)</t>
  </si>
  <si>
    <t>Martinska Ves  (259)</t>
  </si>
  <si>
    <t>Maruševec  (260)</t>
  </si>
  <si>
    <t>Matulji  (261)</t>
  </si>
  <si>
    <t>Medulin  (263)</t>
  </si>
  <si>
    <t>Metković  (264)</t>
  </si>
  <si>
    <t>Mihovljan  (265)</t>
  </si>
  <si>
    <t>Mikleuš  (266)</t>
  </si>
  <si>
    <t>Milna  (267)</t>
  </si>
  <si>
    <t>Mljet  (268)</t>
  </si>
  <si>
    <t>Molve  (270)</t>
  </si>
  <si>
    <t>Mošćenička Draga  (273)</t>
  </si>
  <si>
    <t>Motovun  (274)</t>
  </si>
  <si>
    <t>Mrkopalj  (275)</t>
  </si>
  <si>
    <t>Muć  (87)</t>
  </si>
  <si>
    <t>Mursko Središće  (276)</t>
  </si>
  <si>
    <t>Murter  (617)</t>
  </si>
  <si>
    <t>Našice  (278)</t>
  </si>
  <si>
    <t>Nedelišće  (279)</t>
  </si>
  <si>
    <t>Negoslavci  (612)</t>
  </si>
  <si>
    <t>Nerežišća  (280)</t>
  </si>
  <si>
    <t>Netretić  (281)</t>
  </si>
  <si>
    <t>Nijemci  (295)</t>
  </si>
  <si>
    <t>Nin  (282)</t>
  </si>
  <si>
    <t>Nova Bukovica  (283)</t>
  </si>
  <si>
    <t>Nova Gradiška  (284)</t>
  </si>
  <si>
    <t>Nova Kapela  (285)</t>
  </si>
  <si>
    <t>Nova Rača  (287)</t>
  </si>
  <si>
    <t>Novalja  (288)</t>
  </si>
  <si>
    <t>Novi Golubovec  (554)</t>
  </si>
  <si>
    <t>Novi Marof  (289)</t>
  </si>
  <si>
    <t>Novi Vinodolski  (290)</t>
  </si>
  <si>
    <t>Novigrad  (537)</t>
  </si>
  <si>
    <t>Novigrad  (291)</t>
  </si>
  <si>
    <t>Novigrad Podravski  (292)</t>
  </si>
  <si>
    <t>Novo Virje  (561)</t>
  </si>
  <si>
    <t>Novska  (293)</t>
  </si>
  <si>
    <t>Nuštar  (294)</t>
  </si>
  <si>
    <t>Obrovac  (296)</t>
  </si>
  <si>
    <t>Ogulin  (297)</t>
  </si>
  <si>
    <t>Okrug  (588)</t>
  </si>
  <si>
    <t>Okučani  (299)</t>
  </si>
  <si>
    <t>Omiš  (300)</t>
  </si>
  <si>
    <t>Omišalj  (301)</t>
  </si>
  <si>
    <t>Opatija  (302)</t>
  </si>
  <si>
    <t>Oprisavci  (303)</t>
  </si>
  <si>
    <t>Oprtalj  (304)</t>
  </si>
  <si>
    <t>Opuzen  (306)</t>
  </si>
  <si>
    <t>Orahovica  (307)</t>
  </si>
  <si>
    <t>Orebić  (308)</t>
  </si>
  <si>
    <t>Orehovica  (605)</t>
  </si>
  <si>
    <t>Oriovac  (309)</t>
  </si>
  <si>
    <t>Orle  (542)</t>
  </si>
  <si>
    <t>Oroslavje  (311)</t>
  </si>
  <si>
    <t>Osijek  (312)</t>
  </si>
  <si>
    <t>Otočac  (313)</t>
  </si>
  <si>
    <t>Otok  (314)</t>
  </si>
  <si>
    <t>Otok  (Vinkovci)  (535)</t>
  </si>
  <si>
    <t>Ozalj  (315)</t>
  </si>
  <si>
    <t>Pag  (316)</t>
  </si>
  <si>
    <t>Pakoštane  (317)</t>
  </si>
  <si>
    <t>Pakrac  (318)</t>
  </si>
  <si>
    <t>Pašman  (320)</t>
  </si>
  <si>
    <t>Pazin  (321)</t>
  </si>
  <si>
    <t>Perušić  (323)</t>
  </si>
  <si>
    <t>Peteranec  (324)</t>
  </si>
  <si>
    <t>Petlovac  (325)</t>
  </si>
  <si>
    <t>Petrijanec  (326)</t>
  </si>
  <si>
    <t>Petrijevci  (327)</t>
  </si>
  <si>
    <t>Petrinja  (328)</t>
  </si>
  <si>
    <t>Petrovsko  (329)</t>
  </si>
  <si>
    <t>Pićan  (330)</t>
  </si>
  <si>
    <t>Pirovac  (581)</t>
  </si>
  <si>
    <t>Pisarovina  (331)</t>
  </si>
  <si>
    <t>Pitomača  (332)</t>
  </si>
  <si>
    <t>Prijevoz putnika unutrašnjim vodenim putovima</t>
  </si>
  <si>
    <t>5040</t>
  </si>
  <si>
    <t>Prijevoz robe unutrašnjim vodenim putovima</t>
  </si>
  <si>
    <t>5110</t>
  </si>
  <si>
    <t>Zračni prijevoz putnika</t>
  </si>
  <si>
    <t>5121</t>
  </si>
  <si>
    <t>Zračni prijevoz robe</t>
  </si>
  <si>
    <t>5122</t>
  </si>
  <si>
    <t>5210</t>
  </si>
  <si>
    <t>5221</t>
  </si>
  <si>
    <t>Uslužne djelatnosti u vezi s kopnenim prijevozom</t>
  </si>
  <si>
    <t>5222</t>
  </si>
  <si>
    <t>Uslužne djelatnosti u vezi s vodenim prijevozom</t>
  </si>
  <si>
    <t>5223</t>
  </si>
  <si>
    <t>Uslužne djelatnosti u vezi sa zračnim prijevozom</t>
  </si>
  <si>
    <t>5224</t>
  </si>
  <si>
    <t>Prekrcaj tereta</t>
  </si>
  <si>
    <t>5229</t>
  </si>
  <si>
    <t>Ostale prateće djelatnosti u prijevozu</t>
  </si>
  <si>
    <t>5310</t>
  </si>
  <si>
    <t>Djelatnosti pružanja univerzalnih poštanskih usluga</t>
  </si>
  <si>
    <t>5320</t>
  </si>
  <si>
    <t>Djelatnosti pružanja ostalih poštanskih i kurirskih usluga</t>
  </si>
  <si>
    <t>Ostali izdaci (reprezentacija, članarina, kotizacija, premije osiguranja i sl.)</t>
  </si>
  <si>
    <t>III.</t>
  </si>
  <si>
    <t>IV.</t>
  </si>
  <si>
    <t>VIŠAK/MANJAK PRIMITAKA - PRENESEN IZ PRETHODNE POSLOVNE GODINE</t>
  </si>
  <si>
    <t>Stanje na kraju  prethodne godine</t>
  </si>
  <si>
    <t>Stanje novčanih sredstava na računu</t>
  </si>
  <si>
    <t>Stanje novčanih sredstava u blagajni</t>
  </si>
  <si>
    <t>Ostale pomoćne djelatnosti kod financijskih usluga, osim osiguranja i mirovinskih fondova</t>
  </si>
  <si>
    <t>6621</t>
  </si>
  <si>
    <t>Procjena rizika i štete</t>
  </si>
  <si>
    <t>6622</t>
  </si>
  <si>
    <t xml:space="preserve">Djelatnosti agenata i posrednika osiguranja </t>
  </si>
  <si>
    <t>6629</t>
  </si>
  <si>
    <t>do</t>
  </si>
  <si>
    <t>za razdoblje od</t>
  </si>
  <si>
    <t>Sali  (379)</t>
  </si>
  <si>
    <t>Samobor  (380)</t>
  </si>
  <si>
    <t>Satnica Đakovačka  (381)</t>
  </si>
  <si>
    <t>Seget  (382)</t>
  </si>
  <si>
    <t>Selca  (383)</t>
  </si>
  <si>
    <t>Selnica  (385)</t>
  </si>
  <si>
    <t>Semeljci  (386)</t>
  </si>
  <si>
    <t>Senj  (387)</t>
  </si>
  <si>
    <t>Severin  (562)</t>
  </si>
  <si>
    <t>Sibinj  (388)</t>
  </si>
  <si>
    <t>Sikirevci  (570)</t>
  </si>
  <si>
    <t>Sinj  (389)</t>
  </si>
  <si>
    <t>Sirač  (390)</t>
  </si>
  <si>
    <t>Sisak  (391)</t>
  </si>
  <si>
    <t>Skrad  (393)</t>
  </si>
  <si>
    <t>Skradin  (394)</t>
  </si>
  <si>
    <t>Slatina  (395)</t>
  </si>
  <si>
    <t>Slavonski Brod  (396)</t>
  </si>
  <si>
    <t>Slavonski Šamac  (397)</t>
  </si>
  <si>
    <t>Djelatnosti koje slijede nakon proizvodnje filmova, videofilmova i televizijskog programa</t>
  </si>
  <si>
    <t>5913</t>
  </si>
  <si>
    <t>Distribucija filmova, videofilmova i televizijskog programa</t>
  </si>
  <si>
    <t>5914</t>
  </si>
  <si>
    <t>Trgovina na veliko ostalom hranom uključujući ribe, rakove i školjke</t>
  </si>
  <si>
    <t>4639</t>
  </si>
  <si>
    <t>Nespecijalizirana trgovina na veliko hranom, pićima i duhanskim proizvodima</t>
  </si>
  <si>
    <t>4641</t>
  </si>
  <si>
    <t>4642</t>
  </si>
  <si>
    <t>Trgovina na veliko odjećom i obućom</t>
  </si>
  <si>
    <t>4643</t>
  </si>
  <si>
    <t>Trgovina na veliko električnim aparatima za kućanstvo</t>
  </si>
  <si>
    <t>4644</t>
  </si>
  <si>
    <t>Trgovina na veliko porculanom, staklom i sredstvima za čišćenje</t>
  </si>
  <si>
    <t>4645</t>
  </si>
  <si>
    <t>4646</t>
  </si>
  <si>
    <t>Trgovina na veliko farmaceutskim proizvodima</t>
  </si>
  <si>
    <t>4647</t>
  </si>
  <si>
    <t>Trgovina na veliko namještajem, sagovima i opremom za rasvjetu</t>
  </si>
  <si>
    <t>4648</t>
  </si>
  <si>
    <t>Trgovina na veliko satovima i nakitom</t>
  </si>
  <si>
    <t>4649</t>
  </si>
  <si>
    <t>Trgovina na veliko ostalim proizvodima za kućanstvo</t>
  </si>
  <si>
    <t>4651</t>
  </si>
  <si>
    <t>Trgovina na veliko računalima, perifernom opremom i softverom</t>
  </si>
  <si>
    <t>4652</t>
  </si>
  <si>
    <t>Trgovina na veliko elektroničkim i telekomunikacijskim dijelovima i opremom</t>
  </si>
  <si>
    <t>4661</t>
  </si>
  <si>
    <t>Trgovina na veliko poljoprivrednim strojevima, opremom i priborom</t>
  </si>
  <si>
    <t>4662</t>
  </si>
  <si>
    <t>4663</t>
  </si>
  <si>
    <t>4664</t>
  </si>
  <si>
    <t>Trgovina na veliko strojevima za tekstilnu industriju te strojevima za šivanje i pletenje</t>
  </si>
  <si>
    <t>4665</t>
  </si>
  <si>
    <t>Trgovina na veliko uredskim namještajem</t>
  </si>
  <si>
    <t>4666</t>
  </si>
  <si>
    <t>4669</t>
  </si>
  <si>
    <t>Trgovina na veliko ostalim strojevima i opremom</t>
  </si>
  <si>
    <t>4671</t>
  </si>
  <si>
    <t>Trgovina na veliko krutim, tekućim i plinovitim gorivima i srodnim proizvodima</t>
  </si>
  <si>
    <t>4672</t>
  </si>
  <si>
    <t>Trgovina na veliko metalima i metalnim rudama</t>
  </si>
  <si>
    <t>4673</t>
  </si>
  <si>
    <t>Trgovina na veliko drvom, građevinskim materijalom i sanitarnom opremom</t>
  </si>
  <si>
    <t>4674</t>
  </si>
  <si>
    <t>Trgovina na veliko željeznom robom, instalacijskim materijalom i opremom za vodovod i grijanje</t>
  </si>
  <si>
    <t>4675</t>
  </si>
  <si>
    <t>4676</t>
  </si>
  <si>
    <t>4677</t>
  </si>
  <si>
    <t>Trgovina na veliko ostacima i otpacima</t>
  </si>
  <si>
    <t>4690</t>
  </si>
  <si>
    <t xml:space="preserve">Nespecijalizirana trgovina na veliko </t>
  </si>
  <si>
    <t>4711</t>
  </si>
  <si>
    <t xml:space="preserve">Trgovina na malo u nespecijaliziranim prodavaonicama pretežno hranom, pićima i duhanskim proizvodima </t>
  </si>
  <si>
    <t>4719</t>
  </si>
  <si>
    <t>Ostala trgovina na malo u nespecijaliziranim prodavaonicama</t>
  </si>
  <si>
    <t>4721</t>
  </si>
  <si>
    <t>Trgovina na malo voćem i povrćem u specijaliziranim prodavaonicama</t>
  </si>
  <si>
    <t>4722</t>
  </si>
  <si>
    <t>Trgovina na malo mesom i mesnim proizvodima u specijaliziranim prodavaonicama</t>
  </si>
  <si>
    <t>4723</t>
  </si>
  <si>
    <t>Rad povijesnih mjesta i građevina te sličnih zanimljivosti za posjetitelje</t>
  </si>
  <si>
    <t>9104</t>
  </si>
  <si>
    <t>Djelatnosti botaničkih i zooloških vrtova i prirodnih rezervata</t>
  </si>
  <si>
    <t>9200</t>
  </si>
  <si>
    <t>Djelatnosti kockanja i klađenja</t>
  </si>
  <si>
    <t>9311</t>
  </si>
  <si>
    <t>Rad sportskih objekata</t>
  </si>
  <si>
    <t>9312</t>
  </si>
  <si>
    <t>Djelatnosti sportskih klubova</t>
  </si>
  <si>
    <t>9313</t>
  </si>
  <si>
    <t>Fitnes centri</t>
  </si>
  <si>
    <t>9319</t>
  </si>
  <si>
    <t>Ostale sportske djelatnosti</t>
  </si>
  <si>
    <t>9321</t>
  </si>
  <si>
    <t>Djelatnosti zabavnih i tematskih parkova</t>
  </si>
  <si>
    <t>9329</t>
  </si>
  <si>
    <t>Ostale zabavne i rekreacijske djelatnosti</t>
  </si>
  <si>
    <t>9411</t>
  </si>
  <si>
    <t>Djelatnosti poslovnih organizacija i organizacija poslodavaca</t>
  </si>
  <si>
    <t>9412</t>
  </si>
  <si>
    <t>Djelatnosti strukovnih članskih organizacija</t>
  </si>
  <si>
    <t>9420</t>
  </si>
  <si>
    <t>Djelatnosti sindikata</t>
  </si>
  <si>
    <t>9491</t>
  </si>
  <si>
    <t>Djelatnosti vjerskih organizacija</t>
  </si>
  <si>
    <t>9492</t>
  </si>
  <si>
    <t>Djelatnosti političkih organizacija</t>
  </si>
  <si>
    <t>9499</t>
  </si>
  <si>
    <t>Djelatnosti ostalih članskih organizacija, d. n.</t>
  </si>
  <si>
    <t>9511</t>
  </si>
  <si>
    <t>Dodana je kontrola pod rednim brojem 28 koja je bila ispuštena iz Excel datoteke kod inicijalnog objedinjavanja svih obrazaca u jednu datoteku. Ispravljena je kontrola 24 koja nije dojavljivala grešku kada su bili upisani pogrešni podaci. Ako imate već popunjene obrasce u verziji 5.0.3. nije potrebno prebacivati podatke u noviju verziju ako su podaci ispravni, tj. da zadovoljavaju uvjete u svim kontrolama.</t>
  </si>
  <si>
    <t>Potraživanja za prihode od imovine (AOP 138+139)</t>
  </si>
  <si>
    <t>Potraživanja za prihode od financijske imovine</t>
  </si>
  <si>
    <t>Potraživanja za prihode od nefinancijske imovine</t>
  </si>
  <si>
    <t>Ispravak vrijednosti potraživanja</t>
  </si>
  <si>
    <t>Rashodi budućih razdoblja i nedospjela naplata prihoda (AOP 143+144)</t>
  </si>
  <si>
    <t>Rashodi budućih razdoblja</t>
  </si>
  <si>
    <t>Nedospjela naplata prihoda</t>
  </si>
  <si>
    <t>OBVEZE I VLASTITI IZVORI</t>
  </si>
  <si>
    <t xml:space="preserve">Obveze (AOP 147+174+182+190) </t>
  </si>
  <si>
    <t>Obveze za rashode (AOP 148+156+164+168+169+170)</t>
  </si>
  <si>
    <t>Popravak aparata za kućanstvo te opreme za kuću i vrt</t>
  </si>
  <si>
    <t>9523</t>
  </si>
  <si>
    <t>Popravak obuće i proizvoda od kože</t>
  </si>
  <si>
    <t>9524</t>
  </si>
  <si>
    <t>5510</t>
  </si>
  <si>
    <t>Hoteli i sličan smještaj</t>
  </si>
  <si>
    <t>5520</t>
  </si>
  <si>
    <t>Odmarališta i slični objekti za kraći odmor</t>
  </si>
  <si>
    <t>5530</t>
  </si>
  <si>
    <t>Kampovi i prostori za kampiranje</t>
  </si>
  <si>
    <t>5590</t>
  </si>
  <si>
    <t>5610</t>
  </si>
  <si>
    <t>Djelatnosti restorana i ostalih objekata za pripremu i usluživanje hrane</t>
  </si>
  <si>
    <t>5621</t>
  </si>
  <si>
    <t>Djelatnosti keteringa</t>
  </si>
  <si>
    <t>5629</t>
  </si>
  <si>
    <t>Ostale djelatnosti pripreme i usluživanja hrane</t>
  </si>
  <si>
    <t>5630</t>
  </si>
  <si>
    <t>Djelatnosti pripreme i usluživanja pića</t>
  </si>
  <si>
    <t>5811</t>
  </si>
  <si>
    <t>5812</t>
  </si>
  <si>
    <t>Izdavanje imenika i popisa korisničkih adresa</t>
  </si>
  <si>
    <t>5813</t>
  </si>
  <si>
    <t>5814</t>
  </si>
  <si>
    <t>Izdavanje časopisa i periodičnih publikacija</t>
  </si>
  <si>
    <t>5819</t>
  </si>
  <si>
    <t>Ostala izdavačka djelatnost</t>
  </si>
  <si>
    <t>5821</t>
  </si>
  <si>
    <t>Izdavanje računalnih igara</t>
  </si>
  <si>
    <t>5829</t>
  </si>
  <si>
    <t>Izdavanje ostalog softvera</t>
  </si>
  <si>
    <t>5911</t>
  </si>
  <si>
    <t>Proizvodnja filmova, videofilmova i televizijskog programa</t>
  </si>
  <si>
    <t>5912</t>
  </si>
  <si>
    <t>Proizvodnja keramičkih proizvoda za kućanstvo i ukrasnih predmeta</t>
  </si>
  <si>
    <t>2342</t>
  </si>
  <si>
    <t xml:space="preserve">Proizvodnja sanitarne keramike </t>
  </si>
  <si>
    <t>2343</t>
  </si>
  <si>
    <t>Index
(5/4)</t>
  </si>
  <si>
    <t>Naknade volonterima</t>
  </si>
  <si>
    <t>Naknade ostalim osobama izvan radnog odnosa</t>
  </si>
  <si>
    <t xml:space="preserve"> PRIMICI</t>
  </si>
  <si>
    <t>1.</t>
  </si>
  <si>
    <t>Primici od prodaje roba i pružanja usluga</t>
  </si>
  <si>
    <t>2.</t>
  </si>
  <si>
    <t>Primici od članarina i članskih doprinosa</t>
  </si>
  <si>
    <t>3.</t>
  </si>
  <si>
    <t>BIL
708</t>
  </si>
  <si>
    <t>Zdravstvene i veterinarske usluge</t>
  </si>
  <si>
    <t>Računalne usluge</t>
  </si>
  <si>
    <t>Ostale usluge</t>
  </si>
  <si>
    <t>Kamate za primljene kredite banaka i ostalih kreditora</t>
  </si>
  <si>
    <t>Kamate za primljene robne i ostale zajmove</t>
  </si>
  <si>
    <t>Kamate za odobrene, a nerealizirane kredite i zajmove</t>
  </si>
  <si>
    <t xml:space="preserve">Negativne tečajne razlike i valutna klauzula </t>
  </si>
  <si>
    <t>Uzgoj šećerne trske</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</si>
  <si>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</si>
  <si>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</si>
  <si>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</si>
  <si>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</si>
  <si>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</si>
  <si>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</si>
  <si>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</si>
  <si>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</si>
  <si>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</si>
  <si>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</si>
  <si>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</si>
  <si>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</si>
  <si>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</si>
  <si>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</si>
  <si>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</si>
  <si>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 xml:space="preserve">Uzgoj bobičastog, orašastog i ostalog voća </t>
  </si>
  <si>
    <t>0126</t>
  </si>
  <si>
    <t>Uzgoj uljanih plodova</t>
  </si>
  <si>
    <t>0127</t>
  </si>
  <si>
    <t>Uzgoj usjeva za pripremanje napitaka</t>
  </si>
  <si>
    <t>0128</t>
  </si>
  <si>
    <t xml:space="preserve">Uzgoj bilja za uporabu u farmaciji, aromatskog, začinskog i ljekovitog bilja </t>
  </si>
  <si>
    <t>Trgovina na veliko kavom, čajem, kakaom i začinima</t>
  </si>
  <si>
    <t>4638</t>
  </si>
  <si>
    <t>Slivno  (399)</t>
  </si>
  <si>
    <t>Slunj  (400)</t>
  </si>
  <si>
    <t>Smokvica  (402)</t>
  </si>
  <si>
    <t>Sokolovac  (405)</t>
  </si>
  <si>
    <t>Solin  (406)</t>
  </si>
  <si>
    <t>Sopje  (407)</t>
  </si>
  <si>
    <t>Split  (409)</t>
  </si>
  <si>
    <t>Sračinec  (410)</t>
  </si>
  <si>
    <t>Stankovci  (411)</t>
  </si>
  <si>
    <t>Stara Gradiška  (412)</t>
  </si>
  <si>
    <t>Stari Grad  (413)</t>
  </si>
  <si>
    <t>Stari Jankovci  (414)</t>
  </si>
  <si>
    <t>Stari Mikanovci  (415)</t>
  </si>
  <si>
    <t>Starigrad  (416)</t>
  </si>
  <si>
    <t>U bilanci, ako postoji Višak prihoda (AOP 199), Manjak prihoda (AOP 200) jednak je nuli (i obrnuto). Ako ovaj uvjet nije zadovoljen, nije ni ova kontrola.</t>
  </si>
  <si>
    <t>Svi iznosi osim AOP oznake 195 moraju biti pozitivne vrijednosti. Ako je neka vrijednost upisana s negativnim predznakom tada kontrola nije zadovoljena i obrazac je neispravan.</t>
  </si>
  <si>
    <t>8559</t>
  </si>
  <si>
    <t>Ostalo obrazovanje i poučavanje, d. n.</t>
  </si>
  <si>
    <t>8560</t>
  </si>
  <si>
    <t>Pomoćne uslužne djelatnosti u obrazovanju</t>
  </si>
  <si>
    <t>8610</t>
  </si>
  <si>
    <t>Djelatnosti bolnica</t>
  </si>
  <si>
    <t>8621</t>
  </si>
  <si>
    <t>Djelatnosti opće medicinske prakse</t>
  </si>
  <si>
    <t>8622</t>
  </si>
  <si>
    <t>Djelatnosti specijalističke medicinske prakse</t>
  </si>
  <si>
    <t>8623</t>
  </si>
  <si>
    <t>Djelatnosti stomatološke prakse</t>
  </si>
  <si>
    <t>8690</t>
  </si>
  <si>
    <t>Ostale djelatnosti zdravstvene zaštite</t>
  </si>
  <si>
    <t>Svi radni listovi su zaštićeni i međusobno povezani formulama koje ujedno određuju poslovna pravila i rade kao kontrola. Svrha zaštite radnih listova nije "skrivanje" kako Excel datoteka radi, već je samo dodatni mehanizam koji sprječava da nehotice poremetite formule i kontrole unutar datoteke. Bilo kakve izmjene na strukturi Excel datoteke rezultiraju da datoteka postane nečitka za učitavanje.</t>
  </si>
  <si>
    <t>Trgovina na malo odjećom u specijaliziranim prodavaonicama</t>
  </si>
  <si>
    <t>4772</t>
  </si>
  <si>
    <t xml:space="preserve">Trgovina na malo obućom i proizvodima od kože </t>
  </si>
  <si>
    <t>4773</t>
  </si>
  <si>
    <t xml:space="preserve">Ljekarne </t>
  </si>
  <si>
    <t>4774</t>
  </si>
  <si>
    <t>Trgovina na malo medicinskim pripravcima i ortopedskim pomagalima u specijaliziranim prodavaonicama</t>
  </si>
  <si>
    <t>4775</t>
  </si>
  <si>
    <t>Trgovina na malo kozmetičkim i toaletnim proizvodima u specijaliziranim prodavaonicama</t>
  </si>
  <si>
    <t>4776</t>
  </si>
  <si>
    <t xml:space="preserve">Prihodi od inozemnih vlada i međunarodnih organizacija </t>
  </si>
  <si>
    <t>U obrascu Bilanca, AOP oznaka 001 i 145 moraju biti jednake u oba stupca podataka (dozvoljava se razlika od 1 kn zbog zaokruživanja).</t>
  </si>
  <si>
    <t>5.0.7.</t>
  </si>
  <si>
    <t>Trgovina na malo motornim gorivima i mazivima u specijaliziranim prodavaonicama</t>
  </si>
  <si>
    <t>4741</t>
  </si>
  <si>
    <t>Trgovina na malo računalima, perifernim jedinicama i softverom u specijaliziranim prodavaonicama</t>
  </si>
  <si>
    <t>4742</t>
  </si>
  <si>
    <t>1412</t>
  </si>
  <si>
    <t xml:space="preserve">Proizvodnja radne odjeće </t>
  </si>
  <si>
    <t>1413</t>
  </si>
  <si>
    <t>Proizvodnja ostale vanjske odjeće</t>
  </si>
  <si>
    <t>1414</t>
  </si>
  <si>
    <t>1419</t>
  </si>
  <si>
    <t xml:space="preserve">Proizvodnja ostale odjeće i pribora za odjeću </t>
  </si>
  <si>
    <t>1420</t>
  </si>
  <si>
    <t>Proizvodnja proizvoda od krzna</t>
  </si>
  <si>
    <t>1431</t>
  </si>
  <si>
    <t>1439</t>
  </si>
  <si>
    <t>Proizvodnja ostale pletene i kukičane odjeće</t>
  </si>
  <si>
    <t>1511</t>
  </si>
  <si>
    <t>Štavljenje i obrada kože; dorada i bojenje krzna</t>
  </si>
  <si>
    <t>1512</t>
  </si>
  <si>
    <t>&lt;datum_od&gt;</t>
  </si>
  <si>
    <t>&lt;datum_do&gt;</t>
  </si>
  <si>
    <t>8710</t>
  </si>
  <si>
    <t>Djelatnosti ustanova za njegu</t>
  </si>
  <si>
    <t>8720</t>
  </si>
  <si>
    <t xml:space="preserve">Djelatnosti socijalne skrbi sa smještajem za osobe s teškoćama u razvoju, duševno bolesne osobe i osobe ovisne o alkoholu, drogama ili drugim opojnim sredstvima </t>
  </si>
  <si>
    <t>8730</t>
  </si>
  <si>
    <t>Djelatnosti socijalne skrbi sa smještajem za starije osobe i osobe s invaliditetom</t>
  </si>
  <si>
    <t>8790</t>
  </si>
  <si>
    <t>Ostale djelatnosti socijalne skrbi sa smještajem</t>
  </si>
  <si>
    <t>8810</t>
  </si>
  <si>
    <t>Djelatnosti socijalne skrbi bez smještaja za starije osobe i osobe s invaliditetom</t>
  </si>
  <si>
    <t>8891</t>
  </si>
  <si>
    <t>Djelatnosti dnevne skrbi o djeci</t>
  </si>
  <si>
    <t>8899</t>
  </si>
  <si>
    <t>Ostale djelatnosti socijalne skrbi bez smještaja, d. n.</t>
  </si>
  <si>
    <t>9001</t>
  </si>
  <si>
    <t>Izvođačka umjetnost</t>
  </si>
  <si>
    <t>9002</t>
  </si>
  <si>
    <t>Pomoćne djelatnosti u izvođačkoj umjetnosti</t>
  </si>
  <si>
    <t>9003</t>
  </si>
  <si>
    <t>Umjetničko stvaralaštvo</t>
  </si>
  <si>
    <t>9004</t>
  </si>
  <si>
    <t>Rad umjetničkih objekata</t>
  </si>
  <si>
    <t>9101</t>
  </si>
  <si>
    <t>Djelatnosti knjižnica i arhiva</t>
  </si>
  <si>
    <t>9102</t>
  </si>
  <si>
    <t>Djelatnosti muzeja</t>
  </si>
  <si>
    <t>9103</t>
  </si>
  <si>
    <t>Sveta Nedelja  (432)</t>
  </si>
  <si>
    <t>Sveta Nedelja  (436)</t>
  </si>
  <si>
    <t>Sveti Đurđ  (437)</t>
  </si>
  <si>
    <t>Sveti Filip i Jakov  (428)</t>
  </si>
  <si>
    <t>Sveti Ilija  (438)</t>
  </si>
  <si>
    <t>Sveti Ivan Zelina  (429)</t>
  </si>
  <si>
    <t>Sveti Ivan Žabno  (439)</t>
  </si>
  <si>
    <t>Sveti Juraj na Bregu  (440)</t>
  </si>
  <si>
    <t>Sveti Križ Začretje  (430)</t>
  </si>
  <si>
    <t>Sveti Lovreč  (431)</t>
  </si>
  <si>
    <t>Sveti Martin na Muri  (441)</t>
  </si>
  <si>
    <t>Sveti Petar Orehovec  (442)</t>
  </si>
  <si>
    <t>Sveti Petar u Šumi  (433)</t>
  </si>
  <si>
    <t>Svetvinčenat  (435)</t>
  </si>
  <si>
    <t>Šandrovac  (564)</t>
  </si>
  <si>
    <t>Šenkovec  (608)</t>
  </si>
  <si>
    <t>Šestanovac  (443)</t>
  </si>
  <si>
    <t>Šibenik  (444)</t>
  </si>
  <si>
    <t>Škabrnje  (445)</t>
  </si>
  <si>
    <t>Šodolovci  (614)</t>
  </si>
  <si>
    <t>Šolta  (447)</t>
  </si>
  <si>
    <t>Špišić Bukovica  (449)</t>
  </si>
  <si>
    <t>Štefanje  (450)</t>
  </si>
  <si>
    <t>Štitar  (628)</t>
  </si>
  <si>
    <t>Štrigova  (452)</t>
  </si>
  <si>
    <t>Tar-Vabriga  (631)</t>
  </si>
  <si>
    <t>Tinjan  (453)</t>
  </si>
  <si>
    <t>Tisno  (454)</t>
  </si>
  <si>
    <t>Tkon  (575)</t>
  </si>
  <si>
    <t>Tompojevci  (456)</t>
  </si>
  <si>
    <t>Topusko  (457)</t>
  </si>
  <si>
    <t>Tordinci  (458)</t>
  </si>
  <si>
    <t>Tounj  (557)</t>
  </si>
  <si>
    <t>Tovarnik  (459)</t>
  </si>
  <si>
    <r>
      <t>Razdoblje obrade</t>
    </r>
    <r>
      <rPr>
        <sz val="9"/>
        <color indexed="56"/>
        <rFont val="Arial"/>
        <family val="2"/>
        <charset val="238"/>
      </rPr>
      <t xml:space="preserve"> unosi se na način GGGG-MM gdje GGGG označava godinu, a MM zadnji mjesec razdoblja bez ikakvih razmaka međusobno osim crtice. Kod korisnika koji imaju postavke datuma na računalu u formatu GGGG.MM.DD (godina, mjesec, dan), može se dogoditi da računalo samo pretvori oznaku razdoblja u datumsku vrijednost i da primjerice umjesto 2007-09 napiše rujan 2007., ako se to dogodi, promijenite postavke računala što se tiče formata datuma na DD.MM.GGGG kako biste izbjegli ovu automatsku pretvorbu datuma, jer takva oznaka razdoblja nije prepoznatljiva i takav obrazac neće biti zaprimljen i obrađen.</t>
    </r>
  </si>
  <si>
    <r>
      <t xml:space="preserve">U polja </t>
    </r>
    <r>
      <rPr>
        <b/>
        <sz val="9"/>
        <color indexed="56"/>
        <rFont val="Arial"/>
        <family val="2"/>
        <charset val="238"/>
      </rPr>
      <t>šifra djelatnost i šifra grada/općine</t>
    </r>
    <r>
      <rPr>
        <sz val="9"/>
        <color indexed="56"/>
        <rFont val="Arial"/>
        <family val="2"/>
        <charset val="238"/>
      </rPr>
      <t xml:space="preserve"> unosi se samo šifra pripadajućeg podatka, ni u kojem slučaju ne tekstualna vrijednost koju šifra predstavlja. Na listu ZupOpc nalazi se popis županija i pripadajućih općina, a na listu Djelat šifre djelatnosti.</t>
    </r>
  </si>
  <si>
    <r>
      <t xml:space="preserve">Vrijednosti za sve AOP oznake se unose iz vašeg predloška osim vrijednosti AOP oznaka sumarnih AOP-a koji se izračunavaju automatski prema zadanim formulama u obrascu </t>
    </r>
    <r>
      <rPr>
        <sz val="9"/>
        <color indexed="56"/>
        <rFont val="Arial"/>
        <family val="2"/>
        <charset val="238"/>
      </rPr>
      <t>(polja koja se automatski sumiraju i popunjavaju označena su sivom bojom, a polja koja se unose nisu obojena). Ne prenosite podatke metodom Copy/Paste (Kopiraj/Zalijepi), jer tada se može dogoditi da prenesete i formate i podatke koje inače ne bi mogli upisati, na koje bi vas kontrole upozorile da ne valjaju. Ako već koristite metodu Copy/Paste, koristite varijantu Paste Special - Value (Specijelano zalijepi - Vrijednosti). Ni u kom slučaju ne unosite podatke s lipama, već samo zaokružene cjelobrojne vrijednosti.</t>
    </r>
  </si>
  <si>
    <t xml:space="preserve">Proizvodnja ostalih kemijskih proizvoda, d. n. </t>
  </si>
  <si>
    <t>2060</t>
  </si>
  <si>
    <t>Proizvodnja umjetnih vlakana</t>
  </si>
  <si>
    <t>2110</t>
  </si>
  <si>
    <t>Proizvodnja osnovnih farmaceutskih proizvoda</t>
  </si>
  <si>
    <t>2120</t>
  </si>
  <si>
    <t>2211</t>
  </si>
  <si>
    <t>Prihodi od nefinancijske imovine (AOP 022+023)</t>
  </si>
  <si>
    <t>Trgovina na malo cvijećem, sadnicama, sjemenjem, gnojivom, kućnim ljubimcima i hranom za kućne ljubimce u specijaliziranim prodavaonicama</t>
  </si>
  <si>
    <t>4777</t>
  </si>
  <si>
    <t>Trgovina na malo satovima i nakitom u specijaliziranim prodavaonicama</t>
  </si>
  <si>
    <t>4778</t>
  </si>
  <si>
    <t>Ostala trgovina na malo novom robom u specijaliziranim prodavaonicama</t>
  </si>
  <si>
    <t>4779</t>
  </si>
  <si>
    <t>Trgovina na malo rabljenom robom u specijaliziranim prodavaonicama</t>
  </si>
  <si>
    <t>4781</t>
  </si>
  <si>
    <t>- ne popunjava se za odabrano razdoblje -</t>
  </si>
  <si>
    <t>Potraživanje za više plaćene poreze</t>
  </si>
  <si>
    <t>Obveze za kazne, penale i naknade šteta</t>
  </si>
  <si>
    <t>Odgođeno plaćanje rashoda i prihodi budućih razdoblja (AOP 191+192)</t>
  </si>
  <si>
    <t>Odgođeno plaćanje rashoda</t>
  </si>
  <si>
    <t>Naplaćeni prihodi budućih razdoblja (AOP 193+194)</t>
  </si>
  <si>
    <t>Unaprijed plaćeni prihodi</t>
  </si>
  <si>
    <t>Odgođeno priznavanje prihoda</t>
  </si>
  <si>
    <t>Vlastiti izvori (AOP 196+199-200)</t>
  </si>
  <si>
    <t>Vlastiti izvori (AOP 197+198)</t>
  </si>
  <si>
    <t>Vlastiti izvori</t>
  </si>
  <si>
    <t>Revalorizacijska rezerva</t>
  </si>
  <si>
    <t>Višak prihoda</t>
  </si>
  <si>
    <t>Manjak prihoda</t>
  </si>
  <si>
    <t>IZVANBILANČNI ZAPISI</t>
  </si>
  <si>
    <t>Izvanbilančni zapisi – aktiva</t>
  </si>
  <si>
    <t>Izvanbilančni zapisi – pasiva</t>
  </si>
  <si>
    <t>Datum_do upisan na referentnu stranicu mora biti veći od Datuma_od. Kontrola će javiti pogrešku ako neki od ovih datuma nije upisan ili je pogrešno upisan, tj. ako bilo koji od ovih uvjeta nije zadovoljen.  Kontrola će isto tako javiti upozorenje ako se upisani Datum_od i Datum_do razlikuju od početnih datuma razdoblja, ali kontrolu možete zanemariti ako je obveznik stvarno započeo s poslovanjem nakon početnog datuma razdoblja obrade ili je prestao s poslovanjem prije završnog datuma razdoblja obrade.</t>
  </si>
  <si>
    <r>
      <t xml:space="preserve">Početni i završni datumi upisani na referentnu stranicu ne mogu biti manji od početnog datuma razdoblja i ne mogu biti veći od završnog datuma razdoblja. Završni datum upisan na referentnu stranicu mora biti veći od početnog. </t>
    </r>
    <r>
      <rPr>
        <b/>
        <sz val="8"/>
        <color indexed="56"/>
        <rFont val="Arial"/>
        <family val="2"/>
        <charset val="238"/>
      </rPr>
      <t>Kontrola će javiti pogrešku</t>
    </r>
    <r>
      <rPr>
        <sz val="8"/>
        <color indexed="56"/>
        <rFont val="Arial"/>
        <family val="2"/>
        <charset val="238"/>
      </rPr>
      <t xml:space="preserve"> ako neki od ovih datuma nije upisan ili je pogrešno upisan.  </t>
    </r>
    <r>
      <rPr>
        <b/>
        <sz val="8"/>
        <color indexed="56"/>
        <rFont val="Arial"/>
        <family val="2"/>
        <charset val="238"/>
      </rPr>
      <t>Kontrola će upozoriti</t>
    </r>
    <r>
      <rPr>
        <sz val="8"/>
        <color indexed="56"/>
        <rFont val="Arial"/>
        <family val="2"/>
        <charset val="238"/>
      </rPr>
      <t xml:space="preserve"> ako se upisani početni i završni datum razlikuju od datuma razdoblja, ali kontrolu možete zanemariti ako se radi o obvezniku koji je stvarno započeo s poslovanjem nakon početnog datuma razdoblja obrade ili je prestao s poslovanjem prije završnog datuma razdoblja obrade.</t>
    </r>
  </si>
  <si>
    <t>9820</t>
  </si>
  <si>
    <t>9900</t>
  </si>
  <si>
    <t>Djelatnosti izvanteritorijalnih organizacija i tijela</t>
  </si>
  <si>
    <t>RNO broj:</t>
  </si>
  <si>
    <t>OIB:</t>
  </si>
  <si>
    <t>Proizvodnja keramičkih pločica i ploča</t>
  </si>
  <si>
    <r>
      <t xml:space="preserve">Na radnom listu </t>
    </r>
    <r>
      <rPr>
        <b/>
        <sz val="9"/>
        <color indexed="56"/>
        <rFont val="Arial"/>
        <family val="2"/>
        <charset val="238"/>
      </rPr>
      <t xml:space="preserve">Kontrole </t>
    </r>
    <r>
      <rPr>
        <sz val="9"/>
        <color indexed="56"/>
        <rFont val="Arial"/>
        <family val="2"/>
        <charset val="238"/>
      </rPr>
      <t xml:space="preserve">nakon unosa možete provjeriti jesu li zadovoljene neke osnovne kontrole na podacima. Radni list Kontrole organiziran je u dvije kolone, u prvoj koloni je oznaka da li je kontrola ispravna a u drugoj je tekstualni opis što ta kontrola provjerava. Kontrole mogu sadržavati pogrešku ili upozorenje. Pogreška je podatak koji se mora ispraviti / upisati dok su upozorenja neobvezujuća za ispravak jer su u pitanju kontrole koje imaju neke iznimke (npr. broj zaposlenih u neprofitnoj organiziciji je stvarno rijetko veći od 500, ali nije nemoguće). </t>
    </r>
  </si>
  <si>
    <r>
      <t xml:space="preserve">Upozoravamo da je ovu Excel datoteku </t>
    </r>
    <r>
      <rPr>
        <b/>
        <sz val="10"/>
        <color indexed="56"/>
        <rFont val="Arial"/>
        <family val="2"/>
        <charset val="238"/>
      </rPr>
      <t>nije moguće popuniti Libre office-om</t>
    </r>
    <r>
      <rPr>
        <sz val="10"/>
        <color indexed="56"/>
        <rFont val="Arial"/>
        <family val="2"/>
        <charset val="238"/>
      </rPr>
      <t xml:space="preserve"> koji se često pojavljuje kao besplatna alternativa Microsoft Excel-u zbog pogreške u Libre Office-u da se formule na skrivenim radnim listovima ne izračunavaju dok god se radni listovi ne otkriju. Sve dok se ta pogreška u Libre Office-u ne ispravi ovaj alat je neupotrebljiv za popunjavanje obrazaca. Želite li koristiti besplatno rješenje koristite OpenOfffice, verzije 3.x i novije.</t>
    </r>
  </si>
  <si>
    <t>5.0.0.</t>
  </si>
  <si>
    <t>Obveze za poreze</t>
  </si>
  <si>
    <t>Ispravak vrijednosti dionica i udjela u glavnici</t>
  </si>
  <si>
    <t>Potraživanja za prihode (AOP 134 do 137+140-141)</t>
  </si>
  <si>
    <t>Potraživanja od kupaca</t>
  </si>
  <si>
    <t>Potraživanja za članarine i članske doprinose</t>
  </si>
  <si>
    <t>Potraživanja za prihode po posebnim propisima</t>
  </si>
  <si>
    <t xml:space="preserve">Popravak ostalih predmeta za osobnu uporabu i kućanstvo </t>
  </si>
  <si>
    <t>DUGO SELO</t>
  </si>
  <si>
    <t>FARKAŠEVAC</t>
  </si>
  <si>
    <t>GORNJA REKA</t>
  </si>
  <si>
    <t>GRADEC</t>
  </si>
  <si>
    <t>IVANIĆ-GRAD</t>
  </si>
  <si>
    <t>JAKOVLJE</t>
  </si>
  <si>
    <t>JASTREBARSKO</t>
  </si>
  <si>
    <t>KLINČA SELA</t>
  </si>
  <si>
    <t>KLOŠTAR IVANIĆ</t>
  </si>
  <si>
    <t>KRAŠIĆ</t>
  </si>
  <si>
    <t>KRAVARSKO</t>
  </si>
  <si>
    <t>KRIŽ</t>
  </si>
  <si>
    <t>LUKA</t>
  </si>
  <si>
    <t>MARIJA GORICA</t>
  </si>
  <si>
    <t>ORLE</t>
  </si>
  <si>
    <t>PISAROVINA</t>
  </si>
  <si>
    <t>POKUPSKO</t>
  </si>
  <si>
    <t>PRESEKA</t>
  </si>
  <si>
    <t>PUŠĆA</t>
  </si>
  <si>
    <t>RAKOVEC</t>
  </si>
  <si>
    <t>RUGVICA</t>
  </si>
  <si>
    <t>SAMOBOR</t>
  </si>
  <si>
    <t>STUPNIK</t>
  </si>
  <si>
    <t>SVETA NEDJELJA</t>
  </si>
  <si>
    <t>SVETI IVAN ZELINA</t>
  </si>
  <si>
    <t>VELIKA GORICA</t>
  </si>
  <si>
    <t>VRBOVEC</t>
  </si>
  <si>
    <t>ZAPREŠIĆ</t>
  </si>
  <si>
    <t>ŽUMBERAK</t>
  </si>
  <si>
    <t>BEDEKOVČINA</t>
  </si>
  <si>
    <t>BUDINŠČINA</t>
  </si>
  <si>
    <t>DESINIĆ</t>
  </si>
  <si>
    <t>DONJA STUBICA</t>
  </si>
  <si>
    <t>ĐURMANEC</t>
  </si>
  <si>
    <t>GORNJA STUBICA</t>
  </si>
  <si>
    <t>HRAŠĆINA</t>
  </si>
  <si>
    <t>HUM NA SUTLI</t>
  </si>
  <si>
    <t>JESENJE</t>
  </si>
  <si>
    <t>KLANJEC</t>
  </si>
  <si>
    <t>KONJŠČINA</t>
  </si>
  <si>
    <t>KRALJEVEC NA SUTLI</t>
  </si>
  <si>
    <t>KRAPINA</t>
  </si>
  <si>
    <t>KRAPINSKE TOPLICE</t>
  </si>
  <si>
    <t>KUMROVEC</t>
  </si>
  <si>
    <t>LOBOR</t>
  </si>
  <si>
    <t>MAČE</t>
  </si>
  <si>
    <t>MARIJA BISTRICA</t>
  </si>
  <si>
    <t>MIHOVLJAN</t>
  </si>
  <si>
    <t>NOVI GOLUBOVEC</t>
  </si>
  <si>
    <t>OROSLAVJE</t>
  </si>
  <si>
    <t>PETROVSKO</t>
  </si>
  <si>
    <t>PREGRADA</t>
  </si>
  <si>
    <t>RADOBOJ</t>
  </si>
  <si>
    <t>STUBIČKE TOPLICE</t>
  </si>
  <si>
    <t>SVETI KRIŽ ZAČRETJE</t>
  </si>
  <si>
    <t>TUHELJ</t>
  </si>
  <si>
    <t>VELIKO TRGOVIŠĆE</t>
  </si>
  <si>
    <t>ZABOK</t>
  </si>
  <si>
    <t>ZAGORSKA SELA</t>
  </si>
  <si>
    <t>ZLATAR</t>
  </si>
  <si>
    <t>ZLATAR-BISTRICA</t>
  </si>
  <si>
    <t>DONJI KUKURUZARI</t>
  </si>
  <si>
    <t>DVOR</t>
  </si>
  <si>
    <t>GLINA</t>
  </si>
  <si>
    <t>GVOZD</t>
  </si>
  <si>
    <t>HRVATSKA DUBICA</t>
  </si>
  <si>
    <t>Pomoćne djelatnosti za ostalo rudarstvo i vađenje</t>
  </si>
  <si>
    <t>1011</t>
  </si>
  <si>
    <t>Prerada i konzerviranje mesa</t>
  </si>
  <si>
    <t>1012</t>
  </si>
  <si>
    <t>Prerada i konzerviranje mesa peradi</t>
  </si>
  <si>
    <t>1013</t>
  </si>
  <si>
    <t>1020</t>
  </si>
  <si>
    <t xml:space="preserve">Prerada i konzerviranje riba, rakova i školjki </t>
  </si>
  <si>
    <t>1031</t>
  </si>
  <si>
    <t>1032</t>
  </si>
  <si>
    <t>1039</t>
  </si>
  <si>
    <t>Ostala prerada i konzerviranje voća i povrća</t>
  </si>
  <si>
    <t>1041</t>
  </si>
  <si>
    <t>Proizvodnja ulja i masti</t>
  </si>
  <si>
    <t>1042</t>
  </si>
  <si>
    <t>Proizvodnja margarina i sličnih jestivih masti</t>
  </si>
  <si>
    <t>1051</t>
  </si>
  <si>
    <t>Djelatnosti mljekara i proizvođača sira</t>
  </si>
  <si>
    <t>1052</t>
  </si>
  <si>
    <t>1061</t>
  </si>
  <si>
    <t>Proizvodnja mlinskih proizvoda</t>
  </si>
  <si>
    <t>1062</t>
  </si>
  <si>
    <t>1071</t>
  </si>
  <si>
    <t>Proizvodnja kruha; proizvodnja svježih peciva, slastičarskih proizvoda i kolača</t>
  </si>
  <si>
    <t>1072</t>
  </si>
  <si>
    <t>Proizvodnja dvopeka, keksa i srodnih proizvoda; proizvodnja trajnih peciva, slastičarskih proizvoda i kolača</t>
  </si>
  <si>
    <t>1073</t>
  </si>
  <si>
    <t>Proizvodnja makarona, njoka, kuskusa i slične tjestenine</t>
  </si>
  <si>
    <t>1081</t>
  </si>
  <si>
    <t>1082</t>
  </si>
  <si>
    <t>Proizvodnja ostaloga tehničkog i industrijskog tekstila</t>
  </si>
  <si>
    <t>1399</t>
  </si>
  <si>
    <t>Proizvodnja ostalog tekstila, d. n.</t>
  </si>
  <si>
    <t>1411</t>
  </si>
  <si>
    <t>Broj volontera</t>
  </si>
  <si>
    <t>Broj sati volontiranja</t>
  </si>
  <si>
    <t>FINANCIJSKI IZVJEŠTAJI NEPROFITNIH ORGANIZACIJA</t>
  </si>
  <si>
    <t>Račun:</t>
  </si>
  <si>
    <t>Oznaka razdoblja:</t>
  </si>
  <si>
    <t>Šifra grada/općine:</t>
  </si>
  <si>
    <t>BIL-NPF</t>
  </si>
  <si>
    <t>Stanje 31. prosinca</t>
  </si>
  <si>
    <t>IMOVINA (AOP 002+074)</t>
  </si>
  <si>
    <t>OBVEZE I VLASTITI IZVORI (AOP 146+195)</t>
  </si>
  <si>
    <t>PR-RAS-NPF</t>
  </si>
  <si>
    <t>Ostvareno u istom razdoblju prethodne godine</t>
  </si>
  <si>
    <t>S-PR-RAS-NPF</t>
  </si>
  <si>
    <t>G-PR-IZ-NPF</t>
  </si>
  <si>
    <t>Ostvareno u prethodnoj poslovnoj godini</t>
  </si>
  <si>
    <t>Ostvareno u tekućoj poslovnoj godini</t>
  </si>
  <si>
    <t>Zakonski zastupnik:</t>
  </si>
  <si>
    <t>Datum:</t>
  </si>
  <si>
    <t>Djelatnosti pakiranja</t>
  </si>
  <si>
    <t>Djelatnosti pozivnih centara</t>
  </si>
  <si>
    <t>Vanjski poslovi</t>
  </si>
  <si>
    <t>Poslovi obrane</t>
  </si>
  <si>
    <t>Sudske i pravosudne djelatnosti</t>
  </si>
  <si>
    <t>Predškolsko obrazovanje</t>
  </si>
  <si>
    <t>Osnovno obrazovanje</t>
  </si>
  <si>
    <t>Veterinarske djelatnosti</t>
  </si>
  <si>
    <t>Opis stavke</t>
  </si>
  <si>
    <t>Proizvodnja gotovih tekstilnih proizvoda, osim odjeće</t>
  </si>
  <si>
    <t>1393</t>
  </si>
  <si>
    <t>Neproizvedena dugotrajna imovina (AOP 004+008-017)</t>
  </si>
  <si>
    <t>011</t>
  </si>
  <si>
    <t>Materijalna imovina – prirodna bogatstva (AOP 005 do 007)</t>
  </si>
  <si>
    <t>Zemljište</t>
  </si>
  <si>
    <t>Rudna bogatstva</t>
  </si>
  <si>
    <t>Ostala prirodna materijalna imovina</t>
  </si>
  <si>
    <t>012</t>
  </si>
  <si>
    <t>Nematerijalna imovina (AOP 009 do 016)</t>
  </si>
  <si>
    <t>Patenti</t>
  </si>
  <si>
    <t>Koncesije</t>
  </si>
  <si>
    <t>Licence</t>
  </si>
  <si>
    <t>Ostala prava</t>
  </si>
  <si>
    <t>Goodwill</t>
  </si>
  <si>
    <t>Osnivački izdaci</t>
  </si>
  <si>
    <t>Izdaci za razvoj</t>
  </si>
  <si>
    <t>Ostala nematerijalna imovina</t>
  </si>
  <si>
    <t>019</t>
  </si>
  <si>
    <t>Ispravak vrijednosti neproizvedene dugotrajne imovine</t>
  </si>
  <si>
    <t>02</t>
  </si>
  <si>
    <t>Proizvedena dugotrajna imovina (AOP 019+023+031+034+039+042-046)</t>
  </si>
  <si>
    <t>021</t>
  </si>
  <si>
    <t>Građevinski objekti (AOP 020 do 022)</t>
  </si>
  <si>
    <t>0211</t>
  </si>
  <si>
    <t>Stambeni objekti</t>
  </si>
  <si>
    <t>0212</t>
  </si>
  <si>
    <t>Poslovni objekti</t>
  </si>
  <si>
    <t>0213</t>
  </si>
  <si>
    <t>Ostali građevinski objekti</t>
  </si>
  <si>
    <t>022</t>
  </si>
  <si>
    <t>Postrojenja i oprema (AOP 024 do 030)</t>
  </si>
  <si>
    <t>0221</t>
  </si>
  <si>
    <t>Uredska oprema i namještaj</t>
  </si>
  <si>
    <t>0222</t>
  </si>
  <si>
    <t>Komunikacijska oprema</t>
  </si>
  <si>
    <t>0223</t>
  </si>
  <si>
    <t>Oprema za održavanje i zaštitu</t>
  </si>
  <si>
    <t>0224</t>
  </si>
  <si>
    <t>Medicinska i laboratorijska oprema</t>
  </si>
  <si>
    <t>0225</t>
  </si>
  <si>
    <t>Instrumenti, uređaji i strojevi</t>
  </si>
  <si>
    <t>0226</t>
  </si>
  <si>
    <t>&lt;kontrolni sume&gt;</t>
  </si>
  <si>
    <t>3600</t>
  </si>
  <si>
    <t>Cerovlje  (47)</t>
  </si>
  <si>
    <t>Cestica  (48)</t>
  </si>
  <si>
    <t>Cetingrad  (49)</t>
  </si>
  <si>
    <t>Cista Provo  (50)</t>
  </si>
  <si>
    <t>Civljane  (51)</t>
  </si>
  <si>
    <t>Cres  (52)</t>
  </si>
  <si>
    <t>Crikvenica  (53)</t>
  </si>
  <si>
    <t>Crnac  (54)</t>
  </si>
  <si>
    <t>Čabar  (55)</t>
  </si>
  <si>
    <t>Čačinci  (56)</t>
  </si>
  <si>
    <t>Čađavica  (57)</t>
  </si>
  <si>
    <t>Čaglin  (58)</t>
  </si>
  <si>
    <t>Čakovec  (60)</t>
  </si>
  <si>
    <t>Čavle  (61)</t>
  </si>
  <si>
    <t>Čazma  (63)</t>
  </si>
  <si>
    <t>Čeminac  (64)</t>
  </si>
  <si>
    <t>Čepin  (65)</t>
  </si>
  <si>
    <t>Darda  (66)</t>
  </si>
  <si>
    <t>Daruvar  (67)</t>
  </si>
  <si>
    <t>Davor  (68)</t>
  </si>
  <si>
    <t>Dekanovec  (603)</t>
  </si>
  <si>
    <t>Delnice  (69)</t>
  </si>
  <si>
    <t>Desinić  (70)</t>
  </si>
  <si>
    <t>Dežanovac  (71)</t>
  </si>
  <si>
    <t>Vađenje ukrasnoga kamena i kamena za gradnju, vapnenca, gipsa, krede i škriljevca</t>
  </si>
  <si>
    <t>0812</t>
  </si>
  <si>
    <t>Djelatnosti šljunčara i pješčara; vađenje gline i kaolina</t>
  </si>
  <si>
    <t>0891</t>
  </si>
  <si>
    <t>Vađenje minerala za kemikalije i gnojiva</t>
  </si>
  <si>
    <t>0892</t>
  </si>
  <si>
    <t>Vađenje treseta</t>
  </si>
  <si>
    <t>0893</t>
  </si>
  <si>
    <t>Vađenje soli</t>
  </si>
  <si>
    <t>0899</t>
  </si>
  <si>
    <t>Vađenje ostalih ruda i kamena, d. n.</t>
  </si>
  <si>
    <t>0910</t>
  </si>
  <si>
    <t>Hrašćina  (146)</t>
  </si>
  <si>
    <t>Hrvace  (148)</t>
  </si>
  <si>
    <t>Hrvatska Dubica  (149)</t>
  </si>
  <si>
    <t>Hrvatska Kostajnica  (150)</t>
  </si>
  <si>
    <t>Hum Na Sutli  (152)</t>
  </si>
  <si>
    <t>Hvar  (153)</t>
  </si>
  <si>
    <t>Proizvodnja keramičkih izolatora i izolacijskog pribora</t>
  </si>
  <si>
    <t>2344</t>
  </si>
  <si>
    <t>Ukupni priljevi na novčane račune i blagajne</t>
  </si>
  <si>
    <t>Verzija</t>
  </si>
  <si>
    <t>Skladištenje robe</t>
  </si>
  <si>
    <t>Središnje bankarstvo</t>
  </si>
  <si>
    <t>Ostalo kreditno posredovanje</t>
  </si>
  <si>
    <t>Mirovinski fondovi</t>
  </si>
  <si>
    <t>Ostalo osiguranje</t>
  </si>
  <si>
    <t>Proizvodnja ostalih tehničkih proizvoda od keramike</t>
  </si>
  <si>
    <t>2349</t>
  </si>
  <si>
    <t>Proizvodnja ostalih proizvoda od keramike</t>
  </si>
  <si>
    <t>2351</t>
  </si>
  <si>
    <t>2352</t>
  </si>
  <si>
    <t xml:space="preserve">Proizvodnja vapna i gipsa </t>
  </si>
  <si>
    <t>2361</t>
  </si>
  <si>
    <t>Proizvodnja proizvoda od betona za građevinarstvo</t>
  </si>
  <si>
    <t>2362</t>
  </si>
  <si>
    <t>Proizvodnja proizvoda od gipsa za građevinarstvo</t>
  </si>
  <si>
    <t>2363</t>
  </si>
  <si>
    <t>2364</t>
  </si>
  <si>
    <t>2365</t>
  </si>
  <si>
    <t>2369</t>
  </si>
  <si>
    <t xml:space="preserve">Proizvodnja ostalih proizvoda od betona, cementa i gipsa </t>
  </si>
  <si>
    <t>2370</t>
  </si>
  <si>
    <t>Rezanje, oblikovanje i obrada kamena</t>
  </si>
  <si>
    <t>2391</t>
  </si>
  <si>
    <t>2399</t>
  </si>
  <si>
    <t>Proizvodnja ostalih nemetalnih mineralnih proizvoda, d. n.</t>
  </si>
  <si>
    <t>2410</t>
  </si>
  <si>
    <t>Proizvodnja sirovog željeza, čelika i ferolegura</t>
  </si>
  <si>
    <t>2420</t>
  </si>
  <si>
    <t>Proizvodnja čeličnih cijevi i pribora</t>
  </si>
  <si>
    <t>2431</t>
  </si>
  <si>
    <t>Hladno vučenje šipki</t>
  </si>
  <si>
    <t>2432</t>
  </si>
  <si>
    <t>Hladno valjanje uskih vrpci</t>
  </si>
  <si>
    <t>2433</t>
  </si>
  <si>
    <t xml:space="preserve">Hladno oblikovanje i profiliranje </t>
  </si>
  <si>
    <t>2434</t>
  </si>
  <si>
    <t>Hladno vučenje žice</t>
  </si>
  <si>
    <t>2441</t>
  </si>
  <si>
    <t>2442</t>
  </si>
  <si>
    <t>2443</t>
  </si>
  <si>
    <t>Proizvodnja olova, cinka i kositra</t>
  </si>
  <si>
    <t>2444</t>
  </si>
  <si>
    <t>2445</t>
  </si>
  <si>
    <t>Jelsa  (171)</t>
  </si>
  <si>
    <t>Jesenje  (552)</t>
  </si>
  <si>
    <t>Josipdol  (172)</t>
  </si>
  <si>
    <t>Kali  (173)</t>
  </si>
  <si>
    <t>Kalinovac  (559)</t>
  </si>
  <si>
    <t>Kalnik  (560)</t>
  </si>
  <si>
    <t>Kamanje  (623)</t>
  </si>
  <si>
    <t>Kanfanar  (175)</t>
  </si>
  <si>
    <t>Kapela  (176)</t>
  </si>
  <si>
    <t>Kaptol  (177)</t>
  </si>
  <si>
    <t>Karlobag  (178)</t>
  </si>
  <si>
    <t>Karlovac  (179)</t>
  </si>
  <si>
    <t>Karojba  (596)</t>
  </si>
  <si>
    <t>Kastav  (180)</t>
  </si>
  <si>
    <t>Kaštela  (181)</t>
  </si>
  <si>
    <t>Kaštelir - Labinci  (597)</t>
  </si>
  <si>
    <t>8.</t>
  </si>
  <si>
    <t>Izdaci za dane donacije</t>
  </si>
  <si>
    <t>9.</t>
  </si>
  <si>
    <t>Izdaci za nabavu dugotrajne imovine</t>
  </si>
  <si>
    <t>10.</t>
  </si>
  <si>
    <t>Popravak namještaja i pokućstva</t>
  </si>
  <si>
    <t>9525</t>
  </si>
  <si>
    <t>9529</t>
  </si>
  <si>
    <t>Proizvodnja brava i okova</t>
  </si>
  <si>
    <t>Proizvodnja uređaja za dizanje i prenošenje</t>
  </si>
  <si>
    <t>Proizvodnja strojeva za metalurgiju</t>
  </si>
  <si>
    <t>Proizvodnja motornih vozila</t>
  </si>
  <si>
    <t>1091</t>
  </si>
  <si>
    <t>Proizvodnja pripremljene stočne hrane</t>
  </si>
  <si>
    <t>1092</t>
  </si>
  <si>
    <t>Proizvodnja pripremljene hrane za kućne ljubimce</t>
  </si>
  <si>
    <t>1101</t>
  </si>
  <si>
    <t>Destiliranje, pročišćavanje i miješanje alkoholnih pića</t>
  </si>
  <si>
    <t>1102</t>
  </si>
  <si>
    <t>Proizvodnja vina od grožđa</t>
  </si>
  <si>
    <t>1103</t>
  </si>
  <si>
    <t>Proizvodnja jabukovače i ostalih voćnih vina</t>
  </si>
  <si>
    <t>1104</t>
  </si>
  <si>
    <t>Proizvodnja ostalih nedestiliranih fermentiranih pića</t>
  </si>
  <si>
    <t>1105</t>
  </si>
  <si>
    <t>1106</t>
  </si>
  <si>
    <t>1107</t>
  </si>
  <si>
    <t>Proizvodnja osvježavajućih napitaka; proizvodnja mineralne i drugih flaširanih voda</t>
  </si>
  <si>
    <t>1200</t>
  </si>
  <si>
    <t>Proizvodnja duhanskih proizvoda</t>
  </si>
  <si>
    <t>1310</t>
  </si>
  <si>
    <t>Priprema i predenje tekstilnih vlakana</t>
  </si>
  <si>
    <t>1320</t>
  </si>
  <si>
    <t>Tkanje tekstila</t>
  </si>
  <si>
    <t>1330</t>
  </si>
  <si>
    <t>1391</t>
  </si>
  <si>
    <t>1392</t>
  </si>
  <si>
    <r>
      <t xml:space="preserve">Registar neprofitnih organizacija - </t>
    </r>
    <r>
      <rPr>
        <b/>
        <sz val="14"/>
        <color indexed="10"/>
        <rFont val="Arial"/>
        <family val="2"/>
        <charset val="238"/>
      </rPr>
      <t>RNO</t>
    </r>
  </si>
  <si>
    <t>Svi iznosi moraju biti pozitivne vrijednosti. Ako je neka vrijednost upisana s negativnim predznakom tada kontrola nije zadovoljena i obrazac je neispravan.</t>
  </si>
  <si>
    <t>PLAŠKI</t>
  </si>
  <si>
    <t>RAKOVICA</t>
  </si>
  <si>
    <t>RIBNIK</t>
  </si>
  <si>
    <t>SABORSKO</t>
  </si>
  <si>
    <t>SLUNJ</t>
  </si>
  <si>
    <t>TOUNJ</t>
  </si>
  <si>
    <t>VOJNIĆ</t>
  </si>
  <si>
    <t>ŽAKANJE</t>
  </si>
  <si>
    <t>BEDNJA</t>
  </si>
  <si>
    <t>BERETINEC</t>
  </si>
  <si>
    <t>BREZNICA</t>
  </si>
  <si>
    <t>BREZNIČKI HUM</t>
  </si>
  <si>
    <t>CESTICA</t>
  </si>
  <si>
    <t>DONJA VOĆA</t>
  </si>
  <si>
    <t>DONJI MARTIJANEC</t>
  </si>
  <si>
    <t>Usluge zaštite uz pomoć sigurnosnih sustava</t>
  </si>
  <si>
    <t>8030</t>
  </si>
  <si>
    <t>Istražne djelatnosti</t>
  </si>
  <si>
    <t>8110</t>
  </si>
  <si>
    <t>Upravljanje zgradama</t>
  </si>
  <si>
    <t>8121</t>
  </si>
  <si>
    <t>Osnovno čišćenje zgrada</t>
  </si>
  <si>
    <t>8122</t>
  </si>
  <si>
    <t>Ostale djelatnosti čišćenja zgrada i objekata</t>
  </si>
  <si>
    <t>8129</t>
  </si>
  <si>
    <t>Ostale djelatnosti čišćenja</t>
  </si>
  <si>
    <t>8130</t>
  </si>
  <si>
    <t>Uslužne djelatnosti uređenja i održavanja krajolika</t>
  </si>
  <si>
    <t>8211</t>
  </si>
  <si>
    <t>Kombinirane uredske administrativne uslužne djelatnosti</t>
  </si>
  <si>
    <t>8219</t>
  </si>
  <si>
    <t>Fotokopiranje, priprema dokumenata i ostale specijalizirane uredske pomoćne djelatnosti</t>
  </si>
  <si>
    <t>8220</t>
  </si>
  <si>
    <t>8230</t>
  </si>
  <si>
    <t>Organizacija sastanaka i poslovnih sajmova</t>
  </si>
  <si>
    <t>8291</t>
  </si>
  <si>
    <t>Djelatnosti agencija za prikupljanje i naplatu računa te kreditnih ureda</t>
  </si>
  <si>
    <t>8292</t>
  </si>
  <si>
    <t>8299</t>
  </si>
  <si>
    <t>Ostale poslovne pomoćne uslužne djelatnosti, d. n.</t>
  </si>
  <si>
    <t>8411</t>
  </si>
  <si>
    <t>Opće djelatnosti javne uprave</t>
  </si>
  <si>
    <t>8412</t>
  </si>
  <si>
    <r>
      <t>Postavke Reginal Settingsa</t>
    </r>
    <r>
      <rPr>
        <sz val="8"/>
        <color indexed="56"/>
        <rFont val="Arial"/>
        <family val="2"/>
        <charset val="238"/>
      </rPr>
      <t xml:space="preserve"> na ovom računalu su pogrešne. Ako je ova kontrola pogrešna znači da postavke na računalu nisu primjerene hrvatskom pravopisu. Prema hrvatskom pravopisu, tisuće se odvajaju točkom, a decimalna mjesta se odvajaju zarezom. Ova pogreška ne znači da je obrazac matematički ili logički neispravan, već da se zbog postavki ovog računala obrazac neće moći učitati kroz aplikaciju. Potrebno je u Control Panel-u, opcija Regional Settings ili Regional And Language Options postaviti formate brojeva i valuta na način da se tisuće odvajaju točkom (digit group symbol), a decimalna mjesta zarezom (decimal symbol). Datoteku snimljenu na računalu sa ovakvim postavkama biti će moguće učitati. </t>
    </r>
    <r>
      <rPr>
        <b/>
        <sz val="8"/>
        <color indexed="56"/>
        <rFont val="Arial"/>
        <family val="2"/>
        <charset val="238"/>
      </rPr>
      <t>Kako biste nakon promjena postavki ovu kontrolu resetirali, tj. pokrenuli je ponovo, potrebno je nakon promjena postavki Regional Settingsa izbrisati, pa ponovo upisati broj pošte jer na načinu prikaza poštanskog broja ova kontrola provjerava formate brojeva.</t>
    </r>
  </si>
  <si>
    <t>Iznajmljivanje i davanje u zakup (leasing) plovnih prijevoznih sredstava</t>
  </si>
  <si>
    <t>7735</t>
  </si>
  <si>
    <t>Iznajmljivanje i davanje u zakup (leasing) zračnih prijevoznih sredstava</t>
  </si>
  <si>
    <t>7739</t>
  </si>
  <si>
    <t>Iznajmljivanje i davanje u zakup (leasing) ostalih strojeva, opreme i materijalnih dobara, d. n.</t>
  </si>
  <si>
    <t>7740</t>
  </si>
  <si>
    <t>Davanje u zakup (leasing) prava na uporabu intelektualnog vlasništva i sličnih proizvoda, osim radova koji su zaštićeni autorskim pravima</t>
  </si>
  <si>
    <t>7810</t>
  </si>
  <si>
    <t>Djelatnosti agencija za zapošljavanje</t>
  </si>
  <si>
    <t>7820</t>
  </si>
  <si>
    <t>Djelatnosti agencija za privremeno zapošljavanje</t>
  </si>
  <si>
    <t>7830</t>
  </si>
  <si>
    <t>Ostalo ustupanje ljudskih resursa</t>
  </si>
  <si>
    <t>7911</t>
  </si>
  <si>
    <t>Djelatnosti putničkih agencija</t>
  </si>
  <si>
    <t>7912</t>
  </si>
  <si>
    <t>Kijevo  (183)</t>
  </si>
  <si>
    <t>SALI</t>
  </si>
  <si>
    <t>STANKOVCI</t>
  </si>
  <si>
    <t>STARIGRAD</t>
  </si>
  <si>
    <t>SUKOŠAN</t>
  </si>
  <si>
    <t>SVETI FILIP I JAKOV</t>
  </si>
  <si>
    <t>ŠKABRNJE</t>
  </si>
  <si>
    <t>TKON</t>
  </si>
  <si>
    <t>VIR</t>
  </si>
  <si>
    <t>ZADAR</t>
  </si>
  <si>
    <t>ZEMUNIK DONJI</t>
  </si>
  <si>
    <t>ANTUNOVAC</t>
  </si>
  <si>
    <t>BELI MANASTIR</t>
  </si>
  <si>
    <t>BELIŠĆE</t>
  </si>
  <si>
    <t>BILJE</t>
  </si>
  <si>
    <t>BIZOVAC</t>
  </si>
  <si>
    <t>ČEMINAC</t>
  </si>
  <si>
    <t>ČEPIN</t>
  </si>
  <si>
    <t>DARDA</t>
  </si>
  <si>
    <t>DONJA MOTIČINA</t>
  </si>
  <si>
    <t>DONJI MIHOLJAC</t>
  </si>
  <si>
    <t>DRAŽ</t>
  </si>
  <si>
    <t>DRENJE</t>
  </si>
  <si>
    <t>ĐAKOVO</t>
  </si>
  <si>
    <t>ĐURĐENOVAC</t>
  </si>
  <si>
    <t>ERDUT</t>
  </si>
  <si>
    <t>ERNESTINOVO</t>
  </si>
  <si>
    <t>FERIČANCI</t>
  </si>
  <si>
    <t>GORJANI</t>
  </si>
  <si>
    <t>JAGODNJAK</t>
  </si>
  <si>
    <t>KNEŽEVI VINOGRADI</t>
  </si>
  <si>
    <t>KOŠKA</t>
  </si>
  <si>
    <t>GORNJI KNEGINEC</t>
  </si>
  <si>
    <t>IVANEC</t>
  </si>
  <si>
    <t>JALŽABET</t>
  </si>
  <si>
    <t>KLENOVNIK</t>
  </si>
  <si>
    <t>LEPOGLAVA</t>
  </si>
  <si>
    <t>LJUBEŠĆICA</t>
  </si>
  <si>
    <t>LUDBREG</t>
  </si>
  <si>
    <t>MALI BUKOVEC</t>
  </si>
  <si>
    <t>MARUŠEVEC</t>
  </si>
  <si>
    <t>NOVI MAROF</t>
  </si>
  <si>
    <t>PETRIJANEC</t>
  </si>
  <si>
    <t>SRAČINEC</t>
  </si>
  <si>
    <t>SVETI ĐURĐ</t>
  </si>
  <si>
    <t>SVETI ILIJA</t>
  </si>
  <si>
    <t>TRNOVEC BARTOLOVEČKI</t>
  </si>
  <si>
    <t>VARAŽDIN</t>
  </si>
  <si>
    <t>VARAŽDINSKE TOPLICE</t>
  </si>
  <si>
    <t>VELIKI BUKOVEC</t>
  </si>
  <si>
    <t>VIDOVEC</t>
  </si>
  <si>
    <t>VINICA</t>
  </si>
  <si>
    <t>VISOKO</t>
  </si>
  <si>
    <t>DRNJE</t>
  </si>
  <si>
    <t>ĐELEKOVEC</t>
  </si>
  <si>
    <t>ĐURĐEVAC</t>
  </si>
  <si>
    <t>FERDINANDOVAC</t>
  </si>
  <si>
    <t>GOLA</t>
  </si>
  <si>
    <t>HLEBINE</t>
  </si>
  <si>
    <t>KALINOVAC</t>
  </si>
  <si>
    <t>KALNIK</t>
  </si>
  <si>
    <t>KLOŠTAR PODRAVSKI</t>
  </si>
  <si>
    <t>KOPRIVNICA</t>
  </si>
  <si>
    <t>KOPRIVNIČKI BREGI</t>
  </si>
  <si>
    <t>KOPRIVNIČKI IVANEC</t>
  </si>
  <si>
    <t>KRIŽEVCI</t>
  </si>
  <si>
    <t>LEGRAD</t>
  </si>
  <si>
    <t>MOLVE</t>
  </si>
  <si>
    <t>NOVIGRAD PODRAVSKI</t>
  </si>
  <si>
    <t>NOVO VIRJE</t>
  </si>
  <si>
    <t>PETERANEC</t>
  </si>
  <si>
    <t>PODRAVSKE SESVETE</t>
  </si>
  <si>
    <t>RASINJA</t>
  </si>
  <si>
    <t>SOKOLOVAC</t>
  </si>
  <si>
    <t>SVETI IVAN ŽABNO</t>
  </si>
  <si>
    <t>SVETI PETAR OREHOVEC</t>
  </si>
  <si>
    <t>VIRJE</t>
  </si>
  <si>
    <t>BEREK</t>
  </si>
  <si>
    <t>BJELOVAR</t>
  </si>
  <si>
    <t>ČAZMA</t>
  </si>
  <si>
    <t>DARUVAR</t>
  </si>
  <si>
    <t>DEŽANOVAC</t>
  </si>
  <si>
    <t>ĐULOVAC</t>
  </si>
  <si>
    <t>GAREŠNICA</t>
  </si>
  <si>
    <t>GRUBIŠNO POLJE</t>
  </si>
  <si>
    <t>HERCEGOVAC</t>
  </si>
  <si>
    <t>IVANSKA</t>
  </si>
  <si>
    <t>KAPELA</t>
  </si>
  <si>
    <t>KONČANICA</t>
  </si>
  <si>
    <t>NOVA RAČA</t>
  </si>
  <si>
    <t>ROVIŠĆE</t>
  </si>
  <si>
    <t>SEVERIN</t>
  </si>
  <si>
    <t>SIRAČ</t>
  </si>
  <si>
    <t>ŠANDROVAC</t>
  </si>
  <si>
    <t>ŠTEFANJE</t>
  </si>
  <si>
    <t>VELIKA PISANICA</t>
  </si>
  <si>
    <t>VELIKA TRNOVITICA</t>
  </si>
  <si>
    <t>VELIKI GRĐEVAC</t>
  </si>
  <si>
    <t>VELIKO TROJSTVO</t>
  </si>
  <si>
    <t>ZRINSKI TOPOLOVAC</t>
  </si>
  <si>
    <t>BAKAR</t>
  </si>
  <si>
    <t>BAŠKA</t>
  </si>
  <si>
    <t>BROD MORAVICE</t>
  </si>
  <si>
    <t>CRES</t>
  </si>
  <si>
    <t>CRIKVENICA</t>
  </si>
  <si>
    <t>ČABAR</t>
  </si>
  <si>
    <t>ČAVLE</t>
  </si>
  <si>
    <t>DELNICE</t>
  </si>
  <si>
    <t>DOBRINJ</t>
  </si>
  <si>
    <t>DONJI LAPAC</t>
  </si>
  <si>
    <t>GOSPIĆ</t>
  </si>
  <si>
    <t>KARLOBAG</t>
  </si>
  <si>
    <t>LOVINAC</t>
  </si>
  <si>
    <t>NOVALJA</t>
  </si>
  <si>
    <t>OTOČAC</t>
  </si>
  <si>
    <t>PERUŠIĆ</t>
  </si>
  <si>
    <t>PLITVIČKA JEZERA</t>
  </si>
  <si>
    <t>SENJ</t>
  </si>
  <si>
    <t>UDBINA</t>
  </si>
  <si>
    <t>VRHOVINE</t>
  </si>
  <si>
    <t>CRNAC</t>
  </si>
  <si>
    <t>ČAČINCI</t>
  </si>
  <si>
    <t>ČAĐAVICA</t>
  </si>
  <si>
    <t>GRADINA</t>
  </si>
  <si>
    <t>LUKAČ</t>
  </si>
  <si>
    <t>MIKLEUŠ</t>
  </si>
  <si>
    <t>NOVA BUKOVICA</t>
  </si>
  <si>
    <t>&lt;obveznik dvojnog&gt;</t>
  </si>
  <si>
    <t>IZVJEŠTAJ O PRIHODIMA I RASHODIMA</t>
  </si>
  <si>
    <t>8421</t>
  </si>
  <si>
    <t>8422</t>
  </si>
  <si>
    <t>8423</t>
  </si>
  <si>
    <t>8424</t>
  </si>
  <si>
    <t>Poslovi javnog reda i sigurnosti</t>
  </si>
  <si>
    <t>8425</t>
  </si>
  <si>
    <t>Djelatnosti vatrogasne službe</t>
  </si>
  <si>
    <t>8430</t>
  </si>
  <si>
    <t>Djelatnosti obveznoga socijalnog osiguranja</t>
  </si>
  <si>
    <t>8510</t>
  </si>
  <si>
    <t>8520</t>
  </si>
  <si>
    <t>8531</t>
  </si>
  <si>
    <t>Opće srednje obrazovanje</t>
  </si>
  <si>
    <t>8532</t>
  </si>
  <si>
    <t>Tehničko i strukovno srednje obrazovanje</t>
  </si>
  <si>
    <t>Obveznice – inozemne</t>
  </si>
  <si>
    <t>Opcije i drugi financijski derivati (AOP 119+120)</t>
  </si>
  <si>
    <t>Opcije i drugi financijski derivati – tuzemni</t>
  </si>
  <si>
    <t>Opcije i drugi financijski derivati – inozemni</t>
  </si>
  <si>
    <t>Ostali vrijednosni papiri (AOP 122+123)</t>
  </si>
  <si>
    <t>Ostali tuzemni vrijednosni papiri</t>
  </si>
  <si>
    <t>Ostali inozemni vrijednosni papiri</t>
  </si>
  <si>
    <t>Ispravak vrijednosti vrijednosnih papira</t>
  </si>
  <si>
    <t>Dionice i udjeli u glavnici (AOP 126+129-132)</t>
  </si>
  <si>
    <t>Dionice i udjeli u glavnici banaka i ostalih financijskih institucija (AOP 127+128)</t>
  </si>
  <si>
    <t xml:space="preserve">Dionice i udjeli u glavnici tuzemnih banaka i ostalih financijskih institucija </t>
  </si>
  <si>
    <t xml:space="preserve">Dionice i udjeli u glavnici inozemnih banaka i ostalih financijskih institucija </t>
  </si>
  <si>
    <t>Dionice i udjeli u glavnici trgovačkih društava (AOP 130+131)</t>
  </si>
  <si>
    <t xml:space="preserve">Dionice i udjeli u glavnici tuzemnih trgovačkih društava </t>
  </si>
  <si>
    <t>5.0.5.</t>
  </si>
  <si>
    <t>Dodano je razdoblje za 2016-09. u popis AOP oznaka razdoblja.</t>
  </si>
  <si>
    <t xml:space="preserve">Zatezne kamate </t>
  </si>
  <si>
    <t>Ostali nespomenuti financijski rashodi</t>
  </si>
  <si>
    <t>Tekuće donacije</t>
  </si>
  <si>
    <t>Naknade šteta pravnim i fizičkim osobama</t>
  </si>
  <si>
    <t>Penali, ležarine i drugo</t>
  </si>
  <si>
    <t>Ugovorene kazne i ostale naknade šteta</t>
  </si>
  <si>
    <t>Neotpisana vrijednost i drugi rashodi otuđene i rashodovane dugotrajne imovine</t>
  </si>
  <si>
    <t>Otpisana potraživanja</t>
  </si>
  <si>
    <t xml:space="preserve">Ostali nespomenuti rashodi </t>
  </si>
  <si>
    <t>Višak prihoda – preneseni</t>
  </si>
  <si>
    <t>Stanje novčanih sredstava na početku godine</t>
  </si>
  <si>
    <t>11-dugovno</t>
  </si>
  <si>
    <t>0111</t>
  </si>
  <si>
    <t>Telefon:</t>
  </si>
  <si>
    <t>Frizerski saloni i saloni za uljepšavanje</t>
  </si>
  <si>
    <t>Pogrebne i srodne djelatnosti</t>
  </si>
  <si>
    <t>Djelatnosti kućanstava koja zapošljavaju poslugu</t>
  </si>
  <si>
    <t>Djelatnosti privatnih kućanstava koja obavljaju različite usluge za vlastite potrebe</t>
  </si>
  <si>
    <t>OREHOVICA</t>
  </si>
  <si>
    <t>PODTUREN</t>
  </si>
  <si>
    <t>PRELOG</t>
  </si>
  <si>
    <t>SELNICA</t>
  </si>
  <si>
    <t>STRAHONINEC</t>
  </si>
  <si>
    <t>SVETA MARIJA</t>
  </si>
  <si>
    <t>SVETI JURAJ NA BREGU</t>
  </si>
  <si>
    <t>SVETI MARTIN NA MURI</t>
  </si>
  <si>
    <t>ŠENKOVEC</t>
  </si>
  <si>
    <t>ŠTRIGOVA</t>
  </si>
  <si>
    <t>VRATIŠINEC</t>
  </si>
  <si>
    <t>0611</t>
  </si>
  <si>
    <t>Zalihe za preraspodjelu drugima</t>
  </si>
  <si>
    <t>0612</t>
  </si>
  <si>
    <t>Zalihe materijala za redovne potrebe</t>
  </si>
  <si>
    <t>0613</t>
  </si>
  <si>
    <t>Zalihe rezervnih dijelova</t>
  </si>
  <si>
    <t>0614</t>
  </si>
  <si>
    <t>Zalihe materijala za posebne potrebe</t>
  </si>
  <si>
    <t>062</t>
  </si>
  <si>
    <t>Proizvodnja i proizvodi (AOP 071+072)</t>
  </si>
  <si>
    <t>0621</t>
  </si>
  <si>
    <t>Proizvodnja u tijeku</t>
  </si>
  <si>
    <t>0622</t>
  </si>
  <si>
    <t>Gotovi proizvodi</t>
  </si>
  <si>
    <t>063</t>
  </si>
  <si>
    <t>Roba za daljnju prodaju</t>
  </si>
  <si>
    <t>Financijska imovina (AOP 075+083+100+105+125+133+142)</t>
  </si>
  <si>
    <t>Novac u banci i blagajni (AOP 076+080+081+082)</t>
  </si>
  <si>
    <t>Novac u banci (AOP 077 do 079)</t>
  </si>
  <si>
    <t>Novac na računu kod tuzemnih poslovnih banaka</t>
  </si>
  <si>
    <t>Novac na računu kod inozemnih poslovnih banaka</t>
  </si>
  <si>
    <t>Prijelazni račun</t>
  </si>
  <si>
    <t xml:space="preserve">Izdvojena novčana sredstva </t>
  </si>
  <si>
    <t xml:space="preserve">Novac u blagajni </t>
  </si>
  <si>
    <t>Vrijednosnice u blagajni</t>
  </si>
  <si>
    <t>Depoziti u bankama i ostalim financijskim institucijama (AOP 085+086)</t>
  </si>
  <si>
    <t>Depoziti u tuzemnim bankama i ostalim financijskim institucijama</t>
  </si>
  <si>
    <t>Depoziti u inozemnim bankama i ostalim financijskim institucijama</t>
  </si>
  <si>
    <t>Jamčevni polozi</t>
  </si>
  <si>
    <t>Potraživanja od radnika</t>
  </si>
  <si>
    <t>Potraživanja za više plaćene poreze i doprinose (AOP 090 do 094)</t>
  </si>
  <si>
    <t>Potraživanja za porez na dodanu vrijednost kod obveznika</t>
  </si>
  <si>
    <t>Potraživanja za više plaćene carine i carinske pristojbe</t>
  </si>
  <si>
    <t>Potraživanja za više plaćene ostale poreze</t>
  </si>
  <si>
    <t>Potraživanja za više plaćene doprinose</t>
  </si>
  <si>
    <t xml:space="preserve">Ostala potraživanja (AOP 096 do 099) </t>
  </si>
  <si>
    <t>Potraživanja za naknade koje se refundiraju</t>
  </si>
  <si>
    <t>Potraživanja za naknade štete</t>
  </si>
  <si>
    <t>Potraživanja za predujmove</t>
  </si>
  <si>
    <t>Ostala nespomenuta potraživanja</t>
  </si>
  <si>
    <t>Zajmovi (AOP 101+102+103-104)</t>
  </si>
  <si>
    <t>Zajmovi građanima i kućanstvima</t>
  </si>
  <si>
    <t>Zajmovi pravnim osobama koji obavljaju poduzetničku djelatnost</t>
  </si>
  <si>
    <t>Zajmovi ostalim subjektima</t>
  </si>
  <si>
    <t>Ispravak vrijednosti danih zajmova</t>
  </si>
  <si>
    <t>Naplaćena otpisana potraživanja</t>
  </si>
  <si>
    <t>Ostali nespomenuti prihodi</t>
  </si>
  <si>
    <t>Plaće za redovan rad</t>
  </si>
  <si>
    <t>Plaće u naravi</t>
  </si>
  <si>
    <t>Plaće za prekovremeni rad</t>
  </si>
  <si>
    <t>Plaće za posebne uvjete rada</t>
  </si>
  <si>
    <t>Doprinosi za zdravstveno osiguranje</t>
  </si>
  <si>
    <t>Doprinosi za zapošljavanje</t>
  </si>
  <si>
    <t>Usluge telefona, pošte i prijevoza</t>
  </si>
  <si>
    <t>Usluge tekućeg i investicijskog održavanja</t>
  </si>
  <si>
    <t>Usluge promidžbe i informiranja</t>
  </si>
  <si>
    <t>Komunalne usluge</t>
  </si>
  <si>
    <t>Zakupnine i najamnine</t>
  </si>
  <si>
    <t>Ostali primici (od naknade štete, refundacija i sl.)</t>
  </si>
  <si>
    <t xml:space="preserve"> IZDACI</t>
  </si>
  <si>
    <t>1.1.</t>
  </si>
  <si>
    <t>1.2.</t>
  </si>
  <si>
    <t xml:space="preserve">Izdaci za naknade troškova radnicima (službena putovanja, prijevoz, stručno usavršavanje) </t>
  </si>
  <si>
    <t>Izdaci za naknade volonterima</t>
  </si>
  <si>
    <t>Izdaci za naknade ostalim osobama izvan radnog odnosa (službeni put i ostalo)</t>
  </si>
  <si>
    <t xml:space="preserve">Izdaci za usluge (pošta, telefon, najamnina, komunalne, računalne, intelektualne usluge i sl.) </t>
  </si>
  <si>
    <t>Izdaci za materijal i energiju (uredski materijal, sirovine, energija, sitni inventar i auto gume)</t>
  </si>
  <si>
    <t>Izdaci za kamate i usluge platnog prometa</t>
  </si>
  <si>
    <t>Djelatnosti organizatora putovanja (turoperatora)</t>
  </si>
  <si>
    <t>7990</t>
  </si>
  <si>
    <t>Ostale rezervacijske usluge i djelatnosti povezane s njima</t>
  </si>
  <si>
    <t>8010</t>
  </si>
  <si>
    <t>Djelatnosti privatne zaštite</t>
  </si>
  <si>
    <t>8020</t>
  </si>
  <si>
    <t>Svi iznosi moraju biti zaokružene cjelobrojne vrijednosti. Ako samo jedan iznos nije zaokružena cjelobrojna vrijednost ova kontrola nije zadovoljena. Takav obrazac je neispravan. Provjerite upisane podatke i ispravite upis. Ručnim unosom nije moguće upisati nezaokružen broj, ali vanjskim programima te copy/paste metodom moguće je ubaciti i vrijednost koja nije zaokružena. Pri tome se u Excel datoteci vrijednost pokazuje kao zaokružena, ali stvarna vrijednost ćelije to nije. Ako ova kontrola nije zadovoljena, provjerite svaki pojedinačni upisani iznos.</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</si>
  <si>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 U slučaju bilo kakvih problema s ovom Excel datotekom možete se obratiti djelatniku FINA-e u najbližoj poslovnici ili na besplatni telefon 0800-0080.</t>
  </si>
  <si>
    <t>Upute</t>
  </si>
  <si>
    <t>PODRAVSKA MOSLAVINA</t>
  </si>
  <si>
    <t>TRNAVA</t>
  </si>
  <si>
    <t>VALPOVO</t>
  </si>
  <si>
    <t>VILJEVO</t>
  </si>
  <si>
    <t>VIŠKOVCI</t>
  </si>
  <si>
    <t>VUKA</t>
  </si>
  <si>
    <t>VLADISLAVCI</t>
  </si>
  <si>
    <t>Referentna stranica</t>
  </si>
  <si>
    <t>Proizvodnja sportske opreme</t>
  </si>
  <si>
    <t>Proizvodnja igara i igračaka</t>
  </si>
  <si>
    <t>Proizvodnja električne energije</t>
  </si>
  <si>
    <t>Prijenos električne energije</t>
  </si>
  <si>
    <t>Proizvodnja plina</t>
  </si>
  <si>
    <t>Elektroinstalacijski radovi</t>
  </si>
  <si>
    <t>Ugradnja stolarije</t>
  </si>
  <si>
    <t>Postavljanje podnih i zidnih obloga</t>
  </si>
  <si>
    <t>Soboslikarski i staklarski radovi</t>
  </si>
  <si>
    <t>Održavanje i popravak motornih vozila</t>
  </si>
  <si>
    <t>Trgovina na veliko cvijećem i sadnicama</t>
  </si>
  <si>
    <t>Trgovina na veliko živom stokom</t>
  </si>
  <si>
    <t>Novosti</t>
  </si>
  <si>
    <t>Kontrole</t>
  </si>
  <si>
    <t>Ostale pomoćne djelatnosti u osiguranju i mirovinskim fondovima</t>
  </si>
  <si>
    <t>6630</t>
  </si>
  <si>
    <t>Djelatnosti upravljanja fondovima</t>
  </si>
  <si>
    <t>6810</t>
  </si>
  <si>
    <t>Kupnja i prodaja vlastitih nekretnina</t>
  </si>
  <si>
    <t>6820</t>
  </si>
  <si>
    <t>Iznajmljivanje i upravljanje vlastitim nekretninama ili nekretninama uzetim u zakup (leasing)</t>
  </si>
  <si>
    <t>6831</t>
  </si>
  <si>
    <t>Agencije za poslovanje nekretninama</t>
  </si>
  <si>
    <t>6832</t>
  </si>
  <si>
    <t>Tekući rashodi vezani uz financiranje povezanih neprofitnih organizacija za EU projekte</t>
  </si>
  <si>
    <t>Kapitalni rashodi vezani uz financiranje povezanih neprofitnih organizacija za EU projekte</t>
  </si>
  <si>
    <t>Povećanje zaliha proizvodnje i gotovih proizvoda (AOP 145-144)</t>
  </si>
  <si>
    <t xml:space="preserve">Smanjenje zaliha proizvodnje i gotovih proizvoda (AOP 144-145) </t>
  </si>
  <si>
    <t>UKUPNI RASHODI (AOP 054-146 ili 054+147)</t>
  </si>
  <si>
    <t xml:space="preserve">VIŠAK PRIHODA (AOP 001-148) </t>
  </si>
  <si>
    <t>MANJAK PRIHODA (AOP 148-001)</t>
  </si>
  <si>
    <t>Višak prihoda raspoloživ u sljedećem razdoblju (AOP 149+151-150-152-153)</t>
  </si>
  <si>
    <t>Manjak prihoda za pokriće u sljedećem razdoblju (AOP 150+152-149-151+153)</t>
  </si>
  <si>
    <t>Stanje novčanih sredstava na kraju razdoblja (AOP 156+157-158)</t>
  </si>
  <si>
    <t>6.0.0.</t>
  </si>
  <si>
    <t>Obrazac PR-RAS je izmijenjen u odnosu na 2017. i ranije godine, dodana su nova konta u obrazac PR-RAS-NPF. Zbog izmjene obrasca dorađene su i kontrole.</t>
  </si>
  <si>
    <t>AOP oznake 151 i 152 u stupcu jedne godine ne mogu biti istovremeno popunjene (obveznik može iz prethodnih razdoblja imati ili preneseni višak ili preneseni manjak - ne oboje istovremeno)</t>
  </si>
  <si>
    <r>
      <t>Broj volontera i broj sati volontiranja</t>
    </r>
    <r>
      <rPr>
        <sz val="8"/>
        <color indexed="56"/>
        <rFont val="Arial"/>
        <family val="2"/>
        <charset val="238"/>
      </rPr>
      <t xml:space="preserve"> (AOP 162 i 163) moraju biti ili oba podatka nula ili oba podatka različita od nule s time da broj volontera ne može biti veći od broja sati volontiranja. Ako ovi uvjeti nisu zadovoljeni kontrola</t>
    </r>
    <r>
      <rPr>
        <b/>
        <sz val="8"/>
        <color indexed="56"/>
        <rFont val="Arial"/>
        <family val="2"/>
        <charset val="238"/>
      </rPr>
      <t xml:space="preserve"> javlja pogrešku</t>
    </r>
    <r>
      <rPr>
        <sz val="8"/>
        <color indexed="56"/>
        <rFont val="Arial"/>
        <family val="2"/>
        <charset val="238"/>
      </rPr>
      <t xml:space="preserve">. Kontrola vrijedi za oba stupca podataka. </t>
    </r>
    <r>
      <rPr>
        <b/>
        <sz val="8"/>
        <color indexed="56"/>
        <rFont val="Arial"/>
        <family val="2"/>
        <charset val="238"/>
      </rPr>
      <t xml:space="preserve">Kontrola upozorava </t>
    </r>
    <r>
      <rPr>
        <sz val="8"/>
        <color indexed="56"/>
        <rFont val="Arial"/>
        <family val="2"/>
        <charset val="238"/>
      </rPr>
      <t xml:space="preserve">ako je broj volontera </t>
    </r>
    <r>
      <rPr>
        <sz val="8"/>
        <color indexed="56"/>
        <rFont val="Arial"/>
        <family val="2"/>
        <charset val="238"/>
      </rPr>
      <t>veći od 500 jer je to neuobičajeno velik broj, ali ako je podatak stvarno toliki, kontrolu zanemarite.</t>
    </r>
  </si>
  <si>
    <t>Kod PR-RAS obrasca na godišnjoj razini (ne i na šestomjesečnoj) AOP 159 u stupcu prethodne godine (stanje novčanih sredstava na kraju razdoblja) mora biti jednak AOP oznaci 156 u stupcu tekuće godine (stanje novčanih sredstava na početku godine) Dozvoljeno odstupanje zbog zaokruživanja je 1. Ova kontrola ne vrijedi u slučaju da je stupac prethodne godine nepopunjen.</t>
  </si>
  <si>
    <t>Na godišnjoj razini, AOP oznaka 154 obrasca PR-RAS-NPF mora biti jednaka AOP oznaci 199 obrasca BIL. Isto tako, AOP oznaka 155 u obrascu PR-RAS-NPF mora biti jednaka AOP oznaci 200 u obrascu BIL. Kontrola vrijedi za obje godine, osim u slučaju da u PR-RAS obrascu nije popunjen stupac prethodne godine, tada kontrola provjerava samo tekuću godinu.</t>
  </si>
  <si>
    <t>Na godišnjoj razini, stanje novčanih sredstava na kraju razdoblja iskazano u Bilanci i PR-RAS-NPF obrasc mora biti isto, tj. AOP 159 u PR-RAS-NPR obrascu mora biti isti kao i AOP 075 u Bilanci. Kontrola vrijedi za oba stupca podataka i zbog zaokruživanja dopušta odstupanje od 1kn. Kontrola ne vrijedi za stupac prethodne godine samo ako stupac prethodne godine u obrascu PR-RAS-NPF nije popunjen.</t>
  </si>
  <si>
    <t>Upozorenje na broj zaposlenih (AOP oznake 160 i 161). Ova kontrola upozorava na neuobičajeno velik broj zaposlenih kod neprofitnih organizacija (veći od 1000). U slučaju da je broj zaposlenih stvarno veći od 1.000 ovu kontrolu zanemarite (stranke, sindikati, udruge građana unose samo broj zaposlenih u samoj stranci, sindikatu ili udruzi, ne broj članova stranke, sindikata ili udruge).</t>
  </si>
  <si>
    <t>Ako postoje radnici (AOP 160 i 161) tada moraju postojati i rashodi za radnike (AOP 055) i obrnuto. Iznimke su neprofitne organizacije kojima plaće isplaćuje druga pravna osoba ili one neprofitne organizacije kod kojih su isplaćene plaće ali ne postoje stalni radnici pa je prosjek zaposlenih prema broju sati rada manji od 0,5 (zaokruženo je nula).</t>
  </si>
  <si>
    <t>Trgovina na veliko tekstilom</t>
  </si>
  <si>
    <t>Trgovina na veliko parfemima i kozmetikom</t>
  </si>
  <si>
    <t>Neki financijski pokazatelji iz obrasca:</t>
  </si>
  <si>
    <t>Evidencijski broj</t>
  </si>
  <si>
    <t>(popunjava FINA)</t>
  </si>
  <si>
    <t>ZAGREB (ZAGREBAČKA ŽUPANIJA)</t>
  </si>
  <si>
    <t>VODICE</t>
  </si>
  <si>
    <t>ANDRIJAŠEVCI</t>
  </si>
  <si>
    <t>BABINA GREDA</t>
  </si>
  <si>
    <t>BOGDANOVCI</t>
  </si>
  <si>
    <t>BOROVO</t>
  </si>
  <si>
    <t>BOŠNJACI</t>
  </si>
  <si>
    <t>CERNA</t>
  </si>
  <si>
    <t>DRENOVCI</t>
  </si>
  <si>
    <t>GRADIŠTE</t>
  </si>
  <si>
    <t>GUNJA</t>
  </si>
  <si>
    <t>ILOK</t>
  </si>
  <si>
    <t>IVANKOVO</t>
  </si>
  <si>
    <t>Knjige, umjetnička djela i ostale izložbene vrijednosti (AOP 035 do 038)</t>
  </si>
  <si>
    <t>0241</t>
  </si>
  <si>
    <t>Knjige u knjižnicama</t>
  </si>
  <si>
    <t>0242</t>
  </si>
  <si>
    <t>Umjetnička djela (izložena u galerijama, muzejima i slično)</t>
  </si>
  <si>
    <t>0243</t>
  </si>
  <si>
    <t>Muzejski izlošci i predmeti prirodnih rijetkosti</t>
  </si>
  <si>
    <t>0244</t>
  </si>
  <si>
    <t>Ostale nespomenute izložbene vrijednosti</t>
  </si>
  <si>
    <t>025</t>
  </si>
  <si>
    <t>Višegodišnji nasadi i osnovno stado (AOP 040+041)</t>
  </si>
  <si>
    <t>0251</t>
  </si>
  <si>
    <t>Višegodišnji nasadi</t>
  </si>
  <si>
    <t>0252</t>
  </si>
  <si>
    <t>Osnovno stado</t>
  </si>
  <si>
    <t>026</t>
  </si>
  <si>
    <t>FUŽINE</t>
  </si>
  <si>
    <t>JELENJE</t>
  </si>
  <si>
    <t>KASTAV</t>
  </si>
  <si>
    <t>KLANA</t>
  </si>
  <si>
    <t>KOSTRENA</t>
  </si>
  <si>
    <t>KRALJEVICA</t>
  </si>
  <si>
    <t>KRK</t>
  </si>
  <si>
    <t>LOKVE</t>
  </si>
  <si>
    <t>LOVRAN</t>
  </si>
  <si>
    <t>MALI LOŠINJ</t>
  </si>
  <si>
    <t>MALINSKA-DUBAŠNICA</t>
  </si>
  <si>
    <t>Matični broj:</t>
  </si>
  <si>
    <t>Kontrolni broj:</t>
  </si>
  <si>
    <t>NUŠTAR</t>
  </si>
  <si>
    <t>OTOK (VINKOVCI)</t>
  </si>
  <si>
    <t>STARI JANKOVCI</t>
  </si>
  <si>
    <t>STARI MIKANOVCI</t>
  </si>
  <si>
    <t>TOMPOJEVCI</t>
  </si>
  <si>
    <t>TORDINCI</t>
  </si>
  <si>
    <t>TOVARNIK</t>
  </si>
  <si>
    <t>TRPINJA</t>
  </si>
  <si>
    <t>VINKOVCI</t>
  </si>
  <si>
    <t>VOĐINCI</t>
  </si>
  <si>
    <t>VRBANJA</t>
  </si>
  <si>
    <t>VUKOVAR</t>
  </si>
  <si>
    <t>ŽUPANJA</t>
  </si>
  <si>
    <t>BAŠKA VODA</t>
  </si>
  <si>
    <t>BOL</t>
  </si>
  <si>
    <t>BRELA</t>
  </si>
  <si>
    <t>CISTA PROVO</t>
  </si>
  <si>
    <t>DICMO</t>
  </si>
  <si>
    <t>DUGI RAT</t>
  </si>
  <si>
    <t>DUGOPOLJE</t>
  </si>
  <si>
    <t>GRADAC</t>
  </si>
  <si>
    <t>HRVACE</t>
  </si>
  <si>
    <t>HVAR</t>
  </si>
  <si>
    <t>IMOTSKI</t>
  </si>
  <si>
    <t>Potpis zakonskog zastupnika</t>
  </si>
  <si>
    <t>Ilok  (154)</t>
  </si>
  <si>
    <t>Imotski  (155)</t>
  </si>
  <si>
    <t>Ivanec  (156)</t>
  </si>
  <si>
    <t>Ivanić-Grad  (158)</t>
  </si>
  <si>
    <t>Ivankovo  (159)</t>
  </si>
  <si>
    <t>Ivanska  (161)</t>
  </si>
  <si>
    <t>Jagodnjak  (609)</t>
  </si>
  <si>
    <t>Jakovlje  (163)</t>
  </si>
  <si>
    <t>Jakšić  (164)</t>
  </si>
  <si>
    <t>Jalžabet  (165)</t>
  </si>
  <si>
    <t>Janjina  (599)</t>
  </si>
  <si>
    <t>Vrsta posla: 708</t>
  </si>
  <si>
    <t>Vrsta posla:</t>
  </si>
  <si>
    <t>Treba li:</t>
  </si>
  <si>
    <t>Da li je</t>
  </si>
  <si>
    <t>PRRAS
707</t>
  </si>
  <si>
    <t>GPRIZNPF
710</t>
  </si>
  <si>
    <r>
      <t xml:space="preserve">Obrazac </t>
    </r>
    <r>
      <rPr>
        <b/>
        <sz val="12"/>
        <color indexed="12"/>
        <rFont val="Arial"/>
        <family val="2"/>
        <charset val="238"/>
      </rPr>
      <t xml:space="preserve">
PR-RAS-NPF</t>
    </r>
  </si>
  <si>
    <t>Velika Kopanica  (476)</t>
  </si>
  <si>
    <t>Proizvodnja cementa</t>
  </si>
  <si>
    <t>Proizvodnja gotove betonske smjese</t>
  </si>
  <si>
    <t>Proizvodnja žbuke</t>
  </si>
  <si>
    <t>Proizvodnja fibro-cementa</t>
  </si>
  <si>
    <t>Proizvodnja brusnih proizvoda</t>
  </si>
  <si>
    <t>Proizvodnja plemenitih metala</t>
  </si>
  <si>
    <t>Proizvodnja aluminija</t>
  </si>
  <si>
    <t>Proizvodnja bakra</t>
  </si>
  <si>
    <t>Proizvodnja ostalih obojenih metala</t>
  </si>
  <si>
    <t>Lijevanje željeza</t>
  </si>
  <si>
    <t>Lijevanje čelika</t>
  </si>
  <si>
    <t>Brela  (77)</t>
  </si>
  <si>
    <t>Brestovac  (35)</t>
  </si>
  <si>
    <t>Breznica  (36)</t>
  </si>
  <si>
    <t>Breznički Hum  (151)</t>
  </si>
  <si>
    <t>Brinje  (37)</t>
  </si>
  <si>
    <t>Brod Moravice  (38)</t>
  </si>
  <si>
    <t>Brodski Stupnik  (39)</t>
  </si>
  <si>
    <t>Brtonigla  (40)</t>
  </si>
  <si>
    <t>Budinščina  (41)</t>
  </si>
  <si>
    <t>Buje  (42)</t>
  </si>
  <si>
    <t>Bukovlje  (567)</t>
  </si>
  <si>
    <t>Buzet  (43)</t>
  </si>
  <si>
    <t>Cerna  (44)</t>
  </si>
  <si>
    <t>Cernik  (46)</t>
  </si>
  <si>
    <t>IZDACI UKUPNO (AOP 016 + 019 do 027)</t>
  </si>
  <si>
    <t xml:space="preserve">VIŠAK/MANJAK PRIMITAKA TEKUĆE POSLOVNE GODINE (AOP 015-028) </t>
  </si>
  <si>
    <t>Kontrolni zbroj (AOP 031 do 039)</t>
  </si>
  <si>
    <t>Vrsta posla: 710</t>
  </si>
  <si>
    <t>Sportska i glazbena oprema</t>
  </si>
  <si>
    <t>0227</t>
  </si>
  <si>
    <t>Uređaji, strojevi i oprema za ostale namjene</t>
  </si>
  <si>
    <t>023</t>
  </si>
  <si>
    <t>Prijevozna sredstva (AOP 032+033)</t>
  </si>
  <si>
    <t>0231</t>
  </si>
  <si>
    <t>Proizvodnja metalnih konstrukcija i njihovih dijelova</t>
  </si>
  <si>
    <t>2512</t>
  </si>
  <si>
    <t>Proizvodnja vrata i prozora od metala</t>
  </si>
  <si>
    <t>2521</t>
  </si>
  <si>
    <t>Proizvodnja radijatora i kotlova za centralno grijanje</t>
  </si>
  <si>
    <t>2529</t>
  </si>
  <si>
    <t xml:space="preserve">Proizvodnja ostalih metalnih cisterni, rezervoara i sličnih posuda </t>
  </si>
  <si>
    <t>2530</t>
  </si>
  <si>
    <t>Proizvodnja parnih kotlova, osim kotlova za centralno grijanje toplom vodom</t>
  </si>
  <si>
    <t>2540</t>
  </si>
  <si>
    <t xml:space="preserve">Proizvodnja tepiha i sagova </t>
  </si>
  <si>
    <t>1394</t>
  </si>
  <si>
    <t>Proizvodnja kakao, čokoladnih i bombonskih proizvoda</t>
  </si>
  <si>
    <t>1083</t>
  </si>
  <si>
    <t>1084</t>
  </si>
  <si>
    <t>MALA SUBOTICA</t>
  </si>
  <si>
    <t>MURSKO SREDIŠĆE</t>
  </si>
  <si>
    <t>NEDELIŠĆE</t>
  </si>
  <si>
    <t>BILICE</t>
  </si>
  <si>
    <t>BISKUPIJA</t>
  </si>
  <si>
    <t>FAŽANA</t>
  </si>
  <si>
    <t>PRIBISLAVEC</t>
  </si>
  <si>
    <t>Proizvodnja sječiva</t>
  </si>
  <si>
    <t>Proizvodnja alata</t>
  </si>
  <si>
    <t xml:space="preserve">Proizvodnja satova </t>
  </si>
  <si>
    <t>2660</t>
  </si>
  <si>
    <t>Proizvodnja opreme za zračenje, elektromedicinske i elektroterapeutske opreme</t>
  </si>
  <si>
    <t>2670</t>
  </si>
  <si>
    <t>Proizvodnja optičkih instrumenata i fotografske opreme</t>
  </si>
  <si>
    <t>2680</t>
  </si>
  <si>
    <t>Proizvodnja magnetskih i optičkih medija</t>
  </si>
  <si>
    <t>2711</t>
  </si>
  <si>
    <t>Proizvodnja elektromotora, generatora i transformatora</t>
  </si>
  <si>
    <t>2712</t>
  </si>
  <si>
    <t>Proizvodnja uređaja za distribuciju i kontrolu električne energije</t>
  </si>
  <si>
    <t>2720</t>
  </si>
  <si>
    <t>Proizvodnja baterija i akumulatora</t>
  </si>
  <si>
    <t>2731</t>
  </si>
  <si>
    <t>Proizvodnja kablova od optičkih vlakana</t>
  </si>
  <si>
    <t>2732</t>
  </si>
  <si>
    <t>Proizvodnja ostalih elektroničkih i električnih žica i kablova</t>
  </si>
  <si>
    <t>2733</t>
  </si>
  <si>
    <t>Proizvodnja elektroinstalacijskog materijala</t>
  </si>
  <si>
    <t>2740</t>
  </si>
  <si>
    <t>Proizvodnja električne opreme za rasvjetu</t>
  </si>
  <si>
    <t>2751</t>
  </si>
  <si>
    <t>Proizvodnja električnih aparata za kućanstvo</t>
  </si>
  <si>
    <t>2752</t>
  </si>
  <si>
    <t>Proizvodnja neelektričnih aparata za kućanstvo</t>
  </si>
  <si>
    <t>2790</t>
  </si>
  <si>
    <t>Proizvodnja ostale električne opreme</t>
  </si>
  <si>
    <t>2811</t>
  </si>
  <si>
    <t>Proizvodnja motora i turbina, osim motora za zrakoplove i motorna vozila</t>
  </si>
  <si>
    <t>2812</t>
  </si>
  <si>
    <r>
      <t>Sve neprofitne organizacije dužne su ispuniti obvezu upisa u Registar neprofitnih organizacija.</t>
    </r>
    <r>
      <rPr>
        <i/>
        <sz val="8"/>
        <rFont val="Times New Roman"/>
        <family val="1"/>
        <charset val="238"/>
      </rPr>
      <t xml:space="preserve"> 
</t>
    </r>
    <r>
      <rPr>
        <i/>
        <sz val="14"/>
        <rFont val="Times New Roman"/>
        <family val="1"/>
        <charset val="238"/>
      </rPr>
      <t>Ovo ne vrijedi samo za novoosnovane već i za ranije osnovane neprofitne organizacije.</t>
    </r>
    <r>
      <rPr>
        <i/>
        <sz val="8"/>
        <rFont val="Times New Roman"/>
        <family val="1"/>
        <charset val="238"/>
      </rPr>
      <t xml:space="preserve"> 
</t>
    </r>
    <r>
      <rPr>
        <i/>
        <sz val="14"/>
        <rFont val="Times New Roman"/>
        <family val="1"/>
        <charset val="238"/>
      </rPr>
      <t>Na Internet stranici Ministarstva financija nalazi se Obrazac RNO te sve upute za prijavu u Registar.</t>
    </r>
  </si>
  <si>
    <t>Kontrole izvještaja G-PR-IZ-NPF</t>
  </si>
  <si>
    <t>UPOZ</t>
  </si>
  <si>
    <t>Distribucija električne energije</t>
  </si>
  <si>
    <t>3514</t>
  </si>
  <si>
    <t>Trgovina električnom energijom</t>
  </si>
  <si>
    <t>3521</t>
  </si>
  <si>
    <t>3522</t>
  </si>
  <si>
    <t>Distribucija plinovitih goriva distribucijskom mrežom</t>
  </si>
  <si>
    <t>3523</t>
  </si>
  <si>
    <t>Trgovina plinom distribucijskom mrežom</t>
  </si>
  <si>
    <t>3530</t>
  </si>
  <si>
    <t>Opskrba parom i klimatizacija</t>
  </si>
  <si>
    <t xml:space="preserve">                           TEHNIČKE UPUTE ZA UNOS PODATAKA</t>
  </si>
  <si>
    <t>LEVANJSKA VAROŠ</t>
  </si>
  <si>
    <t>MAGADENOVAC</t>
  </si>
  <si>
    <t>MARIJANCI</t>
  </si>
  <si>
    <t>NAŠICE</t>
  </si>
  <si>
    <t>OSIJEK</t>
  </si>
  <si>
    <t>PETLOVAC</t>
  </si>
  <si>
    <t>PETRIJEVCI</t>
  </si>
  <si>
    <t>PODGORAČ</t>
  </si>
  <si>
    <t>POPOVAC</t>
  </si>
  <si>
    <t>PUNITOVCI</t>
  </si>
  <si>
    <t>SATNICA ĐAKOVAČKA</t>
  </si>
  <si>
    <t>SEMELJCI</t>
  </si>
  <si>
    <t>STRIZIVOJNA</t>
  </si>
  <si>
    <t>ŠODOLOVCI</t>
  </si>
  <si>
    <t>CIVLJANE</t>
  </si>
  <si>
    <t>DRNIŠ</t>
  </si>
  <si>
    <t>ERVENIK</t>
  </si>
  <si>
    <t>KIJEVO</t>
  </si>
  <si>
    <t>KISTANJE</t>
  </si>
  <si>
    <t>KNIN</t>
  </si>
  <si>
    <t>MURTER</t>
  </si>
  <si>
    <t>PIROVAC</t>
  </si>
  <si>
    <t>PRIMOŠTEN</t>
  </si>
  <si>
    <t>PROMINA</t>
  </si>
  <si>
    <t>ROGOZNICA</t>
  </si>
  <si>
    <t>RUŽIĆ</t>
  </si>
  <si>
    <t>SKRADIN</t>
  </si>
  <si>
    <t>ŠIBENIK</t>
  </si>
  <si>
    <t>TISNO</t>
  </si>
  <si>
    <t>UNEŠIĆ</t>
  </si>
  <si>
    <t>0129</t>
  </si>
  <si>
    <t xml:space="preserve">Uzgoj ostalih višegodišnjih usjeva </t>
  </si>
  <si>
    <t>0130</t>
  </si>
  <si>
    <t>Uzgoj sadnog materijala i ukrasnog bilja</t>
  </si>
  <si>
    <t>0141</t>
  </si>
  <si>
    <t>Uzgoj muznih krava</t>
  </si>
  <si>
    <t>0142</t>
  </si>
  <si>
    <t>Uzgoj ostalih goveda i bivola</t>
  </si>
  <si>
    <t>0143</t>
  </si>
  <si>
    <t>0144</t>
  </si>
  <si>
    <t>Uzgoj deva i ljama</t>
  </si>
  <si>
    <t>0145</t>
  </si>
  <si>
    <t>0146</t>
  </si>
  <si>
    <t>0147</t>
  </si>
  <si>
    <t>0149</t>
  </si>
  <si>
    <t>0150</t>
  </si>
  <si>
    <t>Mješovita proizvodnja</t>
  </si>
  <si>
    <t>0161</t>
  </si>
  <si>
    <t>Pomoćne djelatnosti za uzgoj usjeva</t>
  </si>
  <si>
    <t>0162</t>
  </si>
  <si>
    <t>Pomoćne djelatnosti za uzgoj životinja</t>
  </si>
  <si>
    <t>0163</t>
  </si>
  <si>
    <t>Djelatnosti koje se obavljaju nakon žetve usjeva (priprema usjeva za primarna tržišta)</t>
  </si>
  <si>
    <t>0164</t>
  </si>
  <si>
    <t>Dorada sjemena za sjemenski materijal</t>
  </si>
  <si>
    <t>0170</t>
  </si>
  <si>
    <t>Lov, stupičarenje i uslužne djelatnosti povezane s njima</t>
  </si>
  <si>
    <t>0210</t>
  </si>
  <si>
    <t>Uzgoj šuma i ostale djelatnosti u šumarstvu povezane s njime</t>
  </si>
  <si>
    <t>0220</t>
  </si>
  <si>
    <t xml:space="preserve">Sječa drva </t>
  </si>
  <si>
    <t>0230</t>
  </si>
  <si>
    <t>Skupljanje šumskih plodova i proizvoda, osim šumskih sortimenata</t>
  </si>
  <si>
    <t>0240</t>
  </si>
  <si>
    <t>Pomoćne usluge u šumarstvu</t>
  </si>
  <si>
    <t>0311</t>
  </si>
  <si>
    <t>Morski ribolov</t>
  </si>
  <si>
    <t>0312</t>
  </si>
  <si>
    <t>0321</t>
  </si>
  <si>
    <t>Morska akvakultura</t>
  </si>
  <si>
    <t>0322</t>
  </si>
  <si>
    <t>Slatkovodna akvakultura</t>
  </si>
  <si>
    <t>0510</t>
  </si>
  <si>
    <t>Vađenje kamenog ugljena</t>
  </si>
  <si>
    <t>0520</t>
  </si>
  <si>
    <t>Vađenje lignita</t>
  </si>
  <si>
    <t>0610</t>
  </si>
  <si>
    <t xml:space="preserve">Vađenje sirove nafte </t>
  </si>
  <si>
    <t>0620</t>
  </si>
  <si>
    <t>Vađenje prirodnog plina</t>
  </si>
  <si>
    <t>0710</t>
  </si>
  <si>
    <t>Vađenje željeznih ruda</t>
  </si>
  <si>
    <t>0721</t>
  </si>
  <si>
    <t>Vađenje uranovih i torijevih ruda</t>
  </si>
  <si>
    <t>0729</t>
  </si>
  <si>
    <t>Vađenje ostalih ruda obojenih metala</t>
  </si>
  <si>
    <t>0811</t>
  </si>
  <si>
    <t>2021-12</t>
  </si>
  <si>
    <t>za razdoblje od 1. siječnja do 31. prosinca 2021.</t>
  </si>
  <si>
    <t>6.0.2.</t>
  </si>
  <si>
    <t>Dodana razdoblja za 2021. godinu</t>
  </si>
  <si>
    <r>
      <t xml:space="preserve">Prije popunjavanja obrasca proučite ove kratke upute kako biste izbjegli probleme i razjasnili sve nejasnoće vezane uz unos obrasca. Prije popunjavanja provjerite na web stranicama FINE ili Ministarstva koja je aktualna verzija obrasca. Ne predajte obrasce u starijoj verziji Excel datoteke ako je na web-u objavljena novija verzija.
</t>
    </r>
    <r>
      <rPr>
        <b/>
        <sz val="10"/>
        <color indexed="10"/>
        <rFont val="Arial"/>
        <family val="2"/>
        <charset val="238"/>
      </rPr>
      <t>Korisnici Office-a 2007 i novijih - obavezno proučite dodatak vezan uz Office 2007 na kraju uputa.</t>
    </r>
  </si>
  <si>
    <r>
      <t>Office 2007 je sa sobom donio i podršku za nove formate datoteka</t>
    </r>
    <r>
      <rPr>
        <sz val="10"/>
        <color indexed="56"/>
        <rFont val="Arial"/>
        <family val="2"/>
        <charset val="238"/>
      </rPr>
      <t xml:space="preserve">. Radite li u Office-u 2007 ili bilo kojoj novijoj verziji, program će Vam ponuditi konverziju u neki od novijih Office formata. </t>
    </r>
    <r>
      <rPr>
        <b/>
        <sz val="10"/>
        <color indexed="56"/>
        <rFont val="Arial"/>
        <family val="2"/>
        <charset val="238"/>
      </rPr>
      <t>Obavezno ovu datoteku ostavite u starom formatu</t>
    </r>
    <r>
      <rPr>
        <sz val="10"/>
        <color indexed="56"/>
        <rFont val="Arial"/>
        <family val="2"/>
        <charset val="238"/>
      </rPr>
      <t xml:space="preserve"> bez promjena formata (verzije Excela u kojoj se datoteka nalazi). U slučaju da ste ipak prihvatili ponuđenu konverziju, kod snimanja Excel datoteke za predaju odaberite stariji tip Excela (Radna knjiga Excela 97 do 2003.). Korisnike često buni i mogućnost snimanja u verziji 97 do 2003 i 6.0. To je još stariji format koji isto tako ima nastavak .xls ali njegovo učitavanje nije podržano. Veličina popunjene datoteke u ispravnom formatu morala bi biti oko 700-800 kb. Ako je veličina preko 1 MB znači da ste je snimili u još starijem formatu (koji podržava i verziju 6.0/95).</t>
    </r>
  </si>
  <si>
    <t>Popunjenost izvještaja. Obveznici dvojnog knjigovodstva dužni su predavati za polugodište obrazac PR-RAS-NPF, a za godinu obrasce PR-RAS-NPF i BIL. Neprofitne organizacije koje nisu obveznici vođenja dvojnog knjigovodstva ne predaju navedene obrasce već predaju obrazac G-PR-IZ-NPF samo za godinu. Ova kontrola javljat će pogrešku ako je za odabrano razdoblje i vrstu obveznika dvojnog knjigovodstva popunjen izvještaj koji obveznik ne predaje. Isto tako ova kontrola će javiti upozorenje ako je obrazac koji bi trebao biti popunjen nepopunjen što je u rijetkim slučajevima moguće kad se radi o neprofitnim organizacijama koje nisu poslovale pa nemaju ni prihode ni rashode niti bilo kakve druge financijske transakcije u razdoblju.</t>
  </si>
  <si>
    <t>Upozorenje na broj zaposlenih i izdatke za radnike. U pravilu, ako postoje izdaci za radnike, broj zaposlenih bi trebao biti veći od nule i obratno, ako postoje zaposleni, trebali bi postojati i izdaci za radnike. Samo u iznimnim situacijama mogu postojati zaposleni bez izdataka za radnike ili postojati izdaci za radnike, a da nema zaposlenih. Kontrola upozorava ako je jedan od ovih podataka popunjen, a drugi nula. Kontrola provjerava podatke u oba stupca podataka. Ako je stanje zaposlenih i izdataka stvarno takvo, kontrolu zanemarite.</t>
  </si>
  <si>
    <t>Ako postoje izdaci za naknade volonterima treba biti upisan i broj volontera. Kontrola upozorava ako postoje izdaci, a upisani broj volontera je nula. Kontrola upozorava na oba stupca podataka.</t>
  </si>
  <si>
    <r>
      <t>Broj volontera i broj sati volontiranja</t>
    </r>
    <r>
      <rPr>
        <sz val="8"/>
        <color indexed="56"/>
        <rFont val="Arial"/>
        <family val="2"/>
        <charset val="238"/>
      </rPr>
      <t xml:space="preserve"> (AOP 038 i 039) moraju biti ili oba podatka nula ili oba podatka različita od nule s time da broj volontera ne može biti veći od broja sati volontiranja. Ako ovi uvjeti nisu zadovoljeni kontrola</t>
    </r>
    <r>
      <rPr>
        <b/>
        <sz val="8"/>
        <color indexed="56"/>
        <rFont val="Arial"/>
        <family val="2"/>
        <charset val="238"/>
      </rPr>
      <t xml:space="preserve"> javlja pogrešku</t>
    </r>
    <r>
      <rPr>
        <sz val="8"/>
        <color indexed="56"/>
        <rFont val="Arial"/>
        <family val="2"/>
        <charset val="238"/>
      </rPr>
      <t xml:space="preserve">. Kontrola vrijedi za oba stupca podataka. </t>
    </r>
    <r>
      <rPr>
        <b/>
        <sz val="8"/>
        <color indexed="56"/>
        <rFont val="Arial"/>
        <family val="2"/>
        <charset val="238"/>
      </rPr>
      <t xml:space="preserve">Kontrola upozorava </t>
    </r>
    <r>
      <rPr>
        <sz val="8"/>
        <color indexed="56"/>
        <rFont val="Arial"/>
        <family val="2"/>
        <charset val="238"/>
      </rPr>
      <t xml:space="preserve">ako je broj volontera </t>
    </r>
    <r>
      <rPr>
        <sz val="8"/>
        <color indexed="56"/>
        <rFont val="Arial"/>
        <family val="2"/>
        <charset val="238"/>
      </rPr>
      <t>veći od 500 jer je to neuobičajeno velik broj, ali ako je podatak stvarno toliki, kontrolu zanemarite.</t>
    </r>
  </si>
  <si>
    <t>3230</t>
  </si>
  <si>
    <t>3240</t>
  </si>
  <si>
    <t>3250</t>
  </si>
  <si>
    <t>Proizvodnja medicinskih i stomatoloških instrumenata i pribora</t>
  </si>
  <si>
    <t>3291</t>
  </si>
  <si>
    <t>Proizvodnja metla i četaka</t>
  </si>
  <si>
    <t>3299</t>
  </si>
  <si>
    <t xml:space="preserve">Ostala prerađivačka industrija, d. n. </t>
  </si>
  <si>
    <t>3311</t>
  </si>
  <si>
    <t>Popravak proizvoda od metala</t>
  </si>
  <si>
    <t>3312</t>
  </si>
  <si>
    <t>Popravak strojeva</t>
  </si>
  <si>
    <t>3313</t>
  </si>
  <si>
    <t>Popravak elektroničke i optičke opreme</t>
  </si>
  <si>
    <t>3314</t>
  </si>
  <si>
    <t>Popravak električne opreme</t>
  </si>
  <si>
    <t>3315</t>
  </si>
  <si>
    <t>Popravak i održavanje brodova i čamaca</t>
  </si>
  <si>
    <t>3316</t>
  </si>
  <si>
    <t>Popravak i održavanje zrakoplova i svemirskih letjelica</t>
  </si>
  <si>
    <t>3317</t>
  </si>
  <si>
    <t>Popravak i održavanje ostalih prijevoznih sredstava</t>
  </si>
  <si>
    <t>3319</t>
  </si>
  <si>
    <t>Popravak ostale opreme</t>
  </si>
  <si>
    <t>3320</t>
  </si>
  <si>
    <t>Instaliranje industrijskih strojeva i opreme</t>
  </si>
  <si>
    <t>3511</t>
  </si>
  <si>
    <t>3512</t>
  </si>
  <si>
    <t>3513</t>
  </si>
  <si>
    <t>DA</t>
  </si>
  <si>
    <t>Usluge pripreme za tisak i objavljivanje</t>
  </si>
  <si>
    <t>1814</t>
  </si>
  <si>
    <t xml:space="preserve">Knjigoveške i srodne usluge </t>
  </si>
  <si>
    <t>1820</t>
  </si>
  <si>
    <t>Umnožavanje snimljenih zapisa</t>
  </si>
  <si>
    <t>1910</t>
  </si>
  <si>
    <t>1920</t>
  </si>
  <si>
    <t>Proizvodnja rafiniranih naftnih proizvoda</t>
  </si>
  <si>
    <t>2011</t>
  </si>
  <si>
    <t>2012</t>
  </si>
  <si>
    <t>2013</t>
  </si>
  <si>
    <t>Proizvodnja ostalih anorganskih osnovnih kemikalija</t>
  </si>
  <si>
    <t>2014</t>
  </si>
  <si>
    <t>Proizvodnja ostalih organskih osnovnih kemikalija</t>
  </si>
  <si>
    <t>2015</t>
  </si>
  <si>
    <t>Proizvodnja gnojiva i dušičnih spojeva</t>
  </si>
  <si>
    <t>2016</t>
  </si>
  <si>
    <t>Proizvodnja plastike u primarnim oblicima</t>
  </si>
  <si>
    <t>2017</t>
  </si>
  <si>
    <t>Proizvodnja sintetičkoga kaučuka u primarnim oblicima</t>
  </si>
  <si>
    <t>2020</t>
  </si>
  <si>
    <t>Proizvodnja pesticida i drugih agrokemijskih proizvoda</t>
  </si>
  <si>
    <t>2030</t>
  </si>
  <si>
    <t>Proizvodnja boja, lakova i sličnih premaza, grafičkih boja i kitova</t>
  </si>
  <si>
    <t>2041</t>
  </si>
  <si>
    <t>Proizvodnja sapuna i deterdženata, sredstava za čišćenje i poliranje</t>
  </si>
  <si>
    <t>2042</t>
  </si>
  <si>
    <t>Proizvodnja parfema i toaletno-kozmetičkih preparata</t>
  </si>
  <si>
    <t>2051</t>
  </si>
  <si>
    <t>2052</t>
  </si>
  <si>
    <t xml:space="preserve">Proizvodnja ljepila </t>
  </si>
  <si>
    <t>2053</t>
  </si>
  <si>
    <t>2059</t>
  </si>
  <si>
    <t>ZAŽABLJE</t>
  </si>
  <si>
    <t>ŽUPA DUBROVAČKA</t>
  </si>
  <si>
    <t>BELICA</t>
  </si>
  <si>
    <t>ČAKOVEC</t>
  </si>
  <si>
    <t>DEKANOVEC</t>
  </si>
  <si>
    <t>DOMAŠINEC</t>
  </si>
  <si>
    <t>DONJA DUBRAVA</t>
  </si>
  <si>
    <t>DONJI KRALJEVEC</t>
  </si>
  <si>
    <t>Nova objedinjena Excel datoteka svih obrazaca neprofitnih organizacija - primjena od 1. siječnja 2016.</t>
  </si>
  <si>
    <t>Prihodi od dividendi</t>
  </si>
  <si>
    <t>Prihodi od dobiti trgovačkih društava, banaka i ostalih financijskih institucija po posebnim propisima</t>
  </si>
  <si>
    <t>Ostali prihodi od financijske imovine</t>
  </si>
  <si>
    <t>Prihodi od zakupa i iznajmljivanja imovine</t>
  </si>
  <si>
    <t>Ostali prihodi od nefinancijske imovine</t>
  </si>
  <si>
    <t xml:space="preserve">Prihodi od donacija iz državnog proračuna </t>
  </si>
  <si>
    <t xml:space="preserve">Prihodi od donacija iz proračuna jedinica lokalne i područne (regionalne) samouprave </t>
  </si>
  <si>
    <t>Prihodi od naknade šteta</t>
  </si>
  <si>
    <t>Prihod od refundacija</t>
  </si>
  <si>
    <t>Otpis obveza</t>
  </si>
  <si>
    <t>Proizvodnja ostalih proizvoda od gume</t>
  </si>
  <si>
    <t>Proizvodnja ambalaže od plastike</t>
  </si>
  <si>
    <t>Proizvodnja ravnog stakla</t>
  </si>
  <si>
    <t>Oblikovanje i obrada ravnog stakla</t>
  </si>
  <si>
    <t>Proizvodnja šupljeg stakla</t>
  </si>
  <si>
    <t>Proizvodnja staklenih vlakana</t>
  </si>
  <si>
    <t>&lt;RNO&gt;</t>
  </si>
  <si>
    <t>&lt;OIB&gt;</t>
  </si>
  <si>
    <t>JAKŠIĆ</t>
  </si>
  <si>
    <t>KAPTOL</t>
  </si>
  <si>
    <t>KUTJEVO</t>
  </si>
  <si>
    <t>LIPIK</t>
  </si>
  <si>
    <t>PAKRAC</t>
  </si>
  <si>
    <t>PLETERNICA</t>
  </si>
  <si>
    <t>POŽEGA</t>
  </si>
  <si>
    <t>VELIKA</t>
  </si>
  <si>
    <t>BEBRINA</t>
  </si>
  <si>
    <t>BRODSKI STUPNIK</t>
  </si>
  <si>
    <t>BUKOVLJE</t>
  </si>
  <si>
    <t>CERNIK</t>
  </si>
  <si>
    <t>DAVOR</t>
  </si>
  <si>
    <t>DONJI ANDRIJEVCI</t>
  </si>
  <si>
    <t>DRAGALIĆ</t>
  </si>
  <si>
    <t>GARČIN</t>
  </si>
  <si>
    <t>GORNJA VRBA</t>
  </si>
  <si>
    <t>GORNJI BOGIĆEVCI</t>
  </si>
  <si>
    <t>GUNDINCI</t>
  </si>
  <si>
    <t>KLAKAR</t>
  </si>
  <si>
    <t>NOVA GRADIŠKA</t>
  </si>
  <si>
    <t>NOVA KAPELA</t>
  </si>
  <si>
    <t>OKUČANI</t>
  </si>
  <si>
    <t>OPRISAVCI</t>
  </si>
  <si>
    <t>ORIOVAC</t>
  </si>
  <si>
    <t>PODCRKAVLJE</t>
  </si>
  <si>
    <t>REŠETARI</t>
  </si>
  <si>
    <t>SIBINJ</t>
  </si>
  <si>
    <t>Reguliranje djelatnosti subjekata koji pružaju zdravstvenu zaštitu, usluge u obrazovanju i kulturi i druge društvene usluge, osim obveznoga socijalnog osiguranja</t>
  </si>
  <si>
    <t>8413</t>
  </si>
  <si>
    <t>8541</t>
  </si>
  <si>
    <t>Obrazovanje nakon srednjeg koje nije visoko</t>
  </si>
  <si>
    <t>8542</t>
  </si>
  <si>
    <t xml:space="preserve">Visoko obrazovanje </t>
  </si>
  <si>
    <t>8551</t>
  </si>
  <si>
    <t>Obrazovanje i poučavanje u području sporta i rekreacije</t>
  </si>
  <si>
    <t>8552</t>
  </si>
  <si>
    <t>Obrazovanje i poučavanje u području kulture</t>
  </si>
  <si>
    <t>KAMANJE</t>
  </si>
  <si>
    <t>Naziv obveznika:</t>
  </si>
  <si>
    <t>Adresa sjedišta:</t>
  </si>
  <si>
    <t>Šifra županije:</t>
  </si>
  <si>
    <t>Šifra djelatnosti:</t>
  </si>
  <si>
    <t>Stanje zaliha proizvodnje i gotovih proizvoda na početku razdoblja</t>
  </si>
  <si>
    <t xml:space="preserve">Stanje zaliha proizvodnje i gotovih proizvoda na kraju razdoblja </t>
  </si>
  <si>
    <t>Ostvareno prethodne godine</t>
  </si>
  <si>
    <t>4</t>
  </si>
  <si>
    <t>41</t>
  </si>
  <si>
    <t>Službena putovanja</t>
  </si>
  <si>
    <t>DODATNI PODACI</t>
  </si>
  <si>
    <t>KOLONA2</t>
  </si>
  <si>
    <t>Popunjenost zaglavlja. Svi podaci u zaglavlju moraju biti popunjeni. Ako ova kontrola nije zadovoljena znači da niste popunili sva polja u zaglavlju obrasca. Takav obrazac neće moći biti zaprimljen i učitan kroz program. Matični broj se ne popunjava samo za predstavništva stranih udruga u Republici Hrvatskoj koje ga nisu dobile, a one ujedno ne popunjavaju ni polje šifra djelatnosti već upisuju četiri nule pa će prema tome ova kontrola javiti pogrešku ako je šifra djelatnosti "0000" a popunjen je i matični broj obveznika.</t>
  </si>
  <si>
    <t>Kontrolni broj mora biti vrijednost veća od nule, kontrola javlja pogrešku ako je kontrolni broj nečitak (piše tekst #VRIJ ili #VALUE), a upozorava ako je kontrolni broj nula jer samo u iznimnim slučajevima obrazac može imati sve nule. Ako ova kontrola javlja pogrešku vjerojatno je da je zbog pogrešnog načina unosa (cut/paste metode unosa) došlo do oštećenja datoteke ili je u neko brojevno polje upisan podatak koji nije broj. U ovom slučaju skinite novu praznu datoteku i popuniti je ponovo držeći se pravila popunjavanja.</t>
  </si>
  <si>
    <t>2446</t>
  </si>
  <si>
    <t>Obrada nuklearnoga goriva</t>
  </si>
  <si>
    <t>2451</t>
  </si>
  <si>
    <t>2452</t>
  </si>
  <si>
    <t>2453</t>
  </si>
  <si>
    <t>Lijevanje lakih metala</t>
  </si>
  <si>
    <t>2454</t>
  </si>
  <si>
    <t>Lijevanje ostalih obojenih metala</t>
  </si>
  <si>
    <t>2511</t>
  </si>
  <si>
    <t>Šifre</t>
  </si>
  <si>
    <t>Proizvodnja vanjskih i unutrašnjih guma za vozila; protektiranje vanjskih guma</t>
  </si>
  <si>
    <t>2219</t>
  </si>
  <si>
    <t>2221</t>
  </si>
  <si>
    <t>Proizvodnja ploča, listova, cijevi i profila od plastike</t>
  </si>
  <si>
    <t>2222</t>
  </si>
  <si>
    <t>Popunjenost podnožja obrasca (podaci u podnožju koji moraju biti popunjeni su zakonski predstavnik, osoba za kontakt i broj telefona). Ako ova kontrola nije zadovoljena znači da neki od navedenih podataka nije upisan. Takav obrazac neće moći biti zaprimljen i učitan kroz program. Provjerite još jednom i popunite sva polja.</t>
  </si>
  <si>
    <t>Telefax:</t>
  </si>
  <si>
    <t>PRGOMET</t>
  </si>
  <si>
    <t>PRIMORSKI DOLAC</t>
  </si>
  <si>
    <t>PROLOŽAC</t>
  </si>
  <si>
    <t>PUČIŠĆA</t>
  </si>
  <si>
    <t>RUNOVIĆI</t>
  </si>
  <si>
    <t>SEGET</t>
  </si>
  <si>
    <t>SELCA</t>
  </si>
  <si>
    <t>SINJ</t>
  </si>
  <si>
    <t>SOLIN</t>
  </si>
  <si>
    <t>SPLIT</t>
  </si>
  <si>
    <t>STARI GRAD</t>
  </si>
  <si>
    <t>SUĆURAJ</t>
  </si>
  <si>
    <t>Račun iz rač. plana</t>
  </si>
  <si>
    <t>MATULJI</t>
  </si>
  <si>
    <t>MOŠĆENIČKA DRAGA</t>
  </si>
  <si>
    <t>MRKOPALJ</t>
  </si>
  <si>
    <t>NOVI VINODOLSKI</t>
  </si>
  <si>
    <t>OMIŠALJ</t>
  </si>
  <si>
    <t>OPATIJA</t>
  </si>
  <si>
    <t>PUNAT</t>
  </si>
  <si>
    <t>RAB</t>
  </si>
  <si>
    <t>RAVNA GORA</t>
  </si>
  <si>
    <t>RIJEKA</t>
  </si>
  <si>
    <t>SKRAD</t>
  </si>
  <si>
    <t>VINODOLSKA OPĆINA</t>
  </si>
  <si>
    <t>VIŠKOVO</t>
  </si>
  <si>
    <t>VRBNIK</t>
  </si>
  <si>
    <t>VRBOVSKO</t>
  </si>
  <si>
    <t>BRINJE</t>
  </si>
  <si>
    <t>Nematerijalna proizvedena imovina (AOP 043 do 045)</t>
  </si>
  <si>
    <t>0261</t>
  </si>
  <si>
    <t>Ulaganja u računalne programe</t>
  </si>
  <si>
    <t>0262</t>
  </si>
  <si>
    <t>Umjetnička, literarna i znanstvena djela</t>
  </si>
  <si>
    <t>0263</t>
  </si>
  <si>
    <t>Ostala nematerijalna proizvedena imovina</t>
  </si>
  <si>
    <t>029</t>
  </si>
  <si>
    <t>Ispravak vrijednosti proizvedene dugotrajne imovine</t>
  </si>
  <si>
    <t>03</t>
  </si>
  <si>
    <t>Plemeniti metali i ostale pohranjene vrijednosti (AOP 048)</t>
  </si>
  <si>
    <t>031</t>
  </si>
  <si>
    <t>Plemeniti metali i ostale pohranjene vrijednosti (AOP 049+050)</t>
  </si>
  <si>
    <t>Plemeniti metali i drago kamenje</t>
  </si>
  <si>
    <t>Pohranjene knjige, umjetnička djela i slične vrijednosti</t>
  </si>
  <si>
    <t>04</t>
  </si>
  <si>
    <t>Sitni inventar (AOP 052+053-054)</t>
  </si>
  <si>
    <t>041</t>
  </si>
  <si>
    <t>Zalihe sitnog inventara</t>
  </si>
  <si>
    <t>042</t>
  </si>
  <si>
    <t>Sitni inventar u uporabi</t>
  </si>
  <si>
    <t>049</t>
  </si>
  <si>
    <t>Ispravak vrijednosti sitnog inventara</t>
  </si>
  <si>
    <t>05</t>
  </si>
  <si>
    <t>Nefinancijska imovina u pripremi (AOP 056 do 059+062+063)</t>
  </si>
  <si>
    <t>Višegodišnji nasadi i osnovno stado u pripremi (AOP 060+061)</t>
  </si>
  <si>
    <t>0541</t>
  </si>
  <si>
    <t>Višegodišnji nasadi u pripremi</t>
  </si>
  <si>
    <t>0542</t>
  </si>
  <si>
    <t>Osnovno stado u pripremi</t>
  </si>
  <si>
    <t>06</t>
  </si>
  <si>
    <t>Proizvedena kratkotrajna imovina (AOP 065+070+073)</t>
  </si>
  <si>
    <t>061</t>
  </si>
  <si>
    <t>Zalihe za obavljanje djelatnosti (AOP 066 do 069)</t>
  </si>
  <si>
    <t>Punitovci  (361)</t>
  </si>
  <si>
    <t>Pušća  (362)</t>
  </si>
  <si>
    <t>Rab  (363)</t>
  </si>
  <si>
    <t>Radoboj  (364)</t>
  </si>
  <si>
    <t>Rakovec  (536)</t>
  </si>
  <si>
    <t>Rakovica  (365)</t>
  </si>
  <si>
    <t>Rasinja  (366)</t>
  </si>
  <si>
    <t>Raša  (368)</t>
  </si>
  <si>
    <t>Ravna Gora  (369)</t>
  </si>
  <si>
    <t>Ražanac  (371)</t>
  </si>
  <si>
    <t>Rešetari  (372)</t>
  </si>
  <si>
    <t>Ribnik  (556)</t>
  </si>
  <si>
    <t>Rijeka  (373)</t>
  </si>
  <si>
    <t>Rogoznica  (582)</t>
  </si>
  <si>
    <t>Rovinj  (374)</t>
  </si>
  <si>
    <t>Rovišće  (375)</t>
  </si>
  <si>
    <t>Rugvica  (376)</t>
  </si>
  <si>
    <t>Runovići  (591)</t>
  </si>
  <si>
    <t>Ružić  (377)</t>
  </si>
  <si>
    <t>Saborsko  (378)</t>
  </si>
  <si>
    <t>Tekući rashodi vezani uz financiranje povezanih neprofitnih organizacija</t>
  </si>
  <si>
    <t>Kapitalni rashodi vezani uz financiranje povezanih neprofitnih organizacija</t>
  </si>
  <si>
    <t>Upisani broj računa mora biti u IBAN formatu, duljine 21 (HRxxxxxxxxxxxxxxxxxxx), s vodećim tekstom HR. Isto tako, svi znakovi iza vodećeg teksta HR moraju biti brojevne vrijednosti (znamenke 0-9, bez crtica, razmaka i drugih znakova). Neispravno upisan račun u IBAN formatu javit će pogrešku, a ako račun nije popunjen javit će se upozorenje.</t>
  </si>
  <si>
    <t>Samo strane udruge, tj. njihova predstavništva u RH ne moraju imati popunjen matični broj. Ako se radi o takvoj udruzi, onda ona nema ni šifru djelatnosti, tj. u šifru djelatnosti upisuju se četiri nule - "0000". Ova kontrola je u grešci ako je djelatnost "0000", a matični broj je upisan ili ako matični broj nije upisan, a djelatnost je upisana neka druga, a ne "0000".</t>
  </si>
  <si>
    <t>Pomoćne djelatnosti za vađenje nafte i prirodnog plina</t>
  </si>
  <si>
    <t>0990</t>
  </si>
  <si>
    <t>DUBROVAČKO PRIMORJE</t>
  </si>
  <si>
    <t>DUBROVNIK</t>
  </si>
  <si>
    <t>JANJINA</t>
  </si>
  <si>
    <t>KONAVLE</t>
  </si>
  <si>
    <t>KORČULA</t>
  </si>
  <si>
    <t>KULA NORINSKA</t>
  </si>
  <si>
    <t>LASTOVO</t>
  </si>
  <si>
    <t>LUMBARDA</t>
  </si>
  <si>
    <t>METKOVIĆ</t>
  </si>
  <si>
    <t>MLJET</t>
  </si>
  <si>
    <t>OPUZEN</t>
  </si>
  <si>
    <t>OREBIĆ</t>
  </si>
  <si>
    <t>&lt;kontrolni broj&gt;</t>
  </si>
  <si>
    <t>&lt;vrsta izvjestaja&gt;</t>
  </si>
  <si>
    <t>&lt;mjesec&gt;</t>
  </si>
  <si>
    <t>&lt;verzija Excela&gt;</t>
  </si>
  <si>
    <t>&lt;vrsta posla&gt;</t>
  </si>
  <si>
    <t>&lt;oznaka&gt;</t>
  </si>
  <si>
    <t>&lt;razina&gt;</t>
  </si>
  <si>
    <t>&lt;razdjel&gt;</t>
  </si>
  <si>
    <t>&lt;glava&gt;</t>
  </si>
  <si>
    <t>&lt;rkp&gt;</t>
  </si>
  <si>
    <t>&lt;razlike&gt;</t>
  </si>
  <si>
    <t>RAZLIKE</t>
  </si>
  <si>
    <t>0</t>
  </si>
  <si>
    <t>Opis promjene</t>
  </si>
  <si>
    <t>Na ovom radnom listu predviđeno je da se prilikom svake promjene Excel datoteke dopiše svaka promjena koja je nastala u obrascu, bez obzira da li je nastala zbog promjene u samom obrascu ili je razlog promjena dizajna obrasca, poslovnih pravila i slično.</t>
  </si>
  <si>
    <t>Trgovina na veliko kemijskim proizvodima</t>
  </si>
  <si>
    <t>Trgovina na veliko ostalim poluproizvodima</t>
  </si>
  <si>
    <t>Trgovina na veliko alatnim strojevima</t>
  </si>
  <si>
    <t>Trgovina na veliko strojevima za rudnike i građevinarstvo</t>
  </si>
  <si>
    <t>Trgovina na veliko ostalim uredskim strojevima i opremom</t>
  </si>
  <si>
    <t>Popravak satova i nakita</t>
  </si>
  <si>
    <t>Ostali smještaj</t>
  </si>
  <si>
    <t>Cestovni prijevoz robe</t>
  </si>
  <si>
    <t>Cjevovodni transport</t>
  </si>
  <si>
    <t>Pomorski i obalni prijevoz putnika</t>
  </si>
  <si>
    <t>Pomorski i obalni prijevoz robe</t>
  </si>
  <si>
    <t>Svemirski prijevoz</t>
  </si>
  <si>
    <t>Red. Br.</t>
  </si>
  <si>
    <t>Primici od donacija (AOP 005 do 010)</t>
  </si>
  <si>
    <t>PRIMICI UKUPNO  (AOP 001 do 004 + 011 do 014)</t>
  </si>
  <si>
    <t>Izdaci za radnike (AOP 017+018)</t>
  </si>
  <si>
    <t>Plaće (bruto)</t>
  </si>
  <si>
    <t>Doprinosi na plaću</t>
  </si>
  <si>
    <t>Obveze poreza na dobit po obračunu</t>
  </si>
  <si>
    <t>––––&gt; Link na Internet stranice Ministarstva financija (neprofitno računovodstvo)</t>
  </si>
  <si>
    <t>JELSA</t>
  </si>
  <si>
    <t>KAŠTELA</t>
  </si>
  <si>
    <t>KLIS</t>
  </si>
  <si>
    <t>KOMIŽA</t>
  </si>
  <si>
    <t>LEĆEVICA</t>
  </si>
  <si>
    <t>LOKVIČIĆI</t>
  </si>
  <si>
    <t>LOVREĆ</t>
  </si>
  <si>
    <t>MAKARSKA</t>
  </si>
  <si>
    <t>MARINA</t>
  </si>
  <si>
    <t>MILNA</t>
  </si>
  <si>
    <t>MUĆ</t>
  </si>
  <si>
    <t>NEREŽIŠĆA</t>
  </si>
  <si>
    <t>OKRUG</t>
  </si>
  <si>
    <t>OMIŠ</t>
  </si>
  <si>
    <t>OTOK</t>
  </si>
  <si>
    <t>PODBABLJE</t>
  </si>
  <si>
    <t>PODGORA</t>
  </si>
  <si>
    <t>PODSTRANA</t>
  </si>
  <si>
    <t>POSTIRA</t>
  </si>
  <si>
    <t xml:space="preserve">Kamate za izdane vrijednosne papire </t>
  </si>
  <si>
    <t>Stipendije</t>
  </si>
  <si>
    <t xml:space="preserve">Kapitalne donacije </t>
  </si>
  <si>
    <t>Naknade šteta radnicima</t>
  </si>
  <si>
    <t>Rashodi za ostala porezna davanja</t>
  </si>
  <si>
    <t>Manjak prihoda – preneseni</t>
  </si>
  <si>
    <t>Prosječan broj radnika na osnovi stanja krajem izvještajnog razdoblja (cijeli broj)</t>
  </si>
  <si>
    <t>Prosječan broj radnika na osnovi sati rada (cijeli broj)</t>
  </si>
  <si>
    <t>VRIJEDNOST OSTVARENIH INVESTICIJA U NOVU DUGOTRAJNU IMOVINU</t>
  </si>
  <si>
    <t>Ostvarena vrijednost</t>
  </si>
  <si>
    <t>u istom razdoblju prethodne godine</t>
  </si>
  <si>
    <t>u izvještajnom razdoblju</t>
  </si>
  <si>
    <t>Građevinski objekti u pripremi</t>
  </si>
  <si>
    <t>Postrojenja i oprema u pripremi</t>
  </si>
  <si>
    <t>Prijevozna sredstva u pripremi</t>
  </si>
  <si>
    <t>Višegodišnji nasadi i osnovno stado u pripremi</t>
  </si>
  <si>
    <t>Ostala nematerijalna proizvedena imovina u pripremi</t>
  </si>
  <si>
    <t>Ostala nefinancijska imovina u pripremi</t>
  </si>
  <si>
    <t>ORAHOVICA</t>
  </si>
  <si>
    <t>PITOMAČA</t>
  </si>
  <si>
    <t>SLATINA</t>
  </si>
  <si>
    <t>SOPJE</t>
  </si>
  <si>
    <t>SUHOPOLJE</t>
  </si>
  <si>
    <t>ŠPIŠIĆ BUKOVICA</t>
  </si>
  <si>
    <t>VIROVITICA</t>
  </si>
  <si>
    <t>VOĆIN</t>
  </si>
  <si>
    <t>ZDENCI</t>
  </si>
  <si>
    <t>BRESTOVAC</t>
  </si>
  <si>
    <t>ČAGLIN</t>
  </si>
  <si>
    <t>051</t>
  </si>
  <si>
    <t>052</t>
  </si>
  <si>
    <t>053</t>
  </si>
  <si>
    <t>054</t>
  </si>
  <si>
    <t>055</t>
  </si>
  <si>
    <t>056</t>
  </si>
  <si>
    <t>Ostvareno u izvještajnom razdoblju</t>
  </si>
  <si>
    <t>Proizvodnja madraca</t>
  </si>
  <si>
    <t>Proizvodnja novca</t>
  </si>
  <si>
    <t>Proizvodnja glazbenih instrumenata</t>
  </si>
  <si>
    <t>Prihodi od prodaje roba i pružanja usluga (AOP 003+004)</t>
  </si>
  <si>
    <t>Prihodi od članarina i članskih doprinosa (AOP 006+007)</t>
  </si>
  <si>
    <t>Prihodi po posebnim propisima (AOP 009+010)</t>
  </si>
  <si>
    <t>Prihodi od imovine (AOP 012+021)</t>
  </si>
  <si>
    <t xml:space="preserve">Prihodi od financijske imovine (AOP 013 do 020) </t>
  </si>
  <si>
    <t>Iznajmljivanje videokaseta i diskova</t>
  </si>
  <si>
    <t>7729</t>
  </si>
  <si>
    <t>Iznajmljivanje i davanje u zakup (leasing) ostalih predmeta za osobnu uporabu i kućanstvo</t>
  </si>
  <si>
    <t>7731</t>
  </si>
  <si>
    <t>Upravljanje nekretninama uz naplatu ili na osnovi ugovora</t>
  </si>
  <si>
    <t>6910</t>
  </si>
  <si>
    <t>Pravne djelatnosti</t>
  </si>
  <si>
    <t>6920</t>
  </si>
  <si>
    <t>Računovodstvene, knjigovodstvene i revizijske djelatnosti; porezno savjetovanje</t>
  </si>
  <si>
    <t>7010</t>
  </si>
  <si>
    <t>Upravljačke djelatnosti</t>
  </si>
  <si>
    <t>7021</t>
  </si>
  <si>
    <t>Odnosi s javnošću i djelatnosti priopćivanja</t>
  </si>
  <si>
    <t>7022</t>
  </si>
  <si>
    <t>Savjetovanje u vezi s poslovanjem i ostalim upravljanjem</t>
  </si>
  <si>
    <t>7111</t>
  </si>
  <si>
    <t>Arhitektonske djelatnosti</t>
  </si>
  <si>
    <t>7112</t>
  </si>
  <si>
    <t>Inženjerstvo i s njim povezano tehničko savjetovanje</t>
  </si>
  <si>
    <t>7120</t>
  </si>
  <si>
    <t>7211</t>
  </si>
  <si>
    <t>Istraživanje i eksperimentalni razvoj u biotehnologiji</t>
  </si>
  <si>
    <t>7219</t>
  </si>
  <si>
    <t>Ostalo istraživanje i eksperimentalni razvoj u prirodnim, tehničkim i tehnološkim znanostima</t>
  </si>
  <si>
    <t>7220</t>
  </si>
  <si>
    <t>Istraživanje i eksperimentalni razvoj u društvenim i humanističkim znanostima</t>
  </si>
  <si>
    <t>7311</t>
  </si>
  <si>
    <t>Agencije za promidžbu (reklamu i propagandu)</t>
  </si>
  <si>
    <t>7312</t>
  </si>
  <si>
    <t>Oglašavanje preko medija</t>
  </si>
  <si>
    <t>7320</t>
  </si>
  <si>
    <t>Istraživanje tržišta i ispitivanje javnoga mnijenja</t>
  </si>
  <si>
    <t>7410</t>
  </si>
  <si>
    <t>Specijalizirane dizajnerske djelatnosti</t>
  </si>
  <si>
    <t>7420</t>
  </si>
  <si>
    <t>7430</t>
  </si>
  <si>
    <t>Prevoditeljske djelatnosti i usluge tumača</t>
  </si>
  <si>
    <t>7490</t>
  </si>
  <si>
    <t>Ostale stručne, znanstvene i tehničke djelatnosti, d. n.</t>
  </si>
  <si>
    <t>7500</t>
  </si>
  <si>
    <t>7711</t>
  </si>
  <si>
    <t>JARMINA</t>
  </si>
  <si>
    <t>LOVAS</t>
  </si>
  <si>
    <t>MARKUŠICA</t>
  </si>
  <si>
    <t>NEGOSLAVCI</t>
  </si>
  <si>
    <t>NIJEMCI</t>
  </si>
  <si>
    <t>KOLAN</t>
  </si>
  <si>
    <t>SUPETAR</t>
  </si>
  <si>
    <t>SUTIVAN</t>
  </si>
  <si>
    <t>ŠESTANOVAC</t>
  </si>
  <si>
    <t>ŠOLTA</t>
  </si>
  <si>
    <t>TRILJ</t>
  </si>
  <si>
    <t>TROGIR</t>
  </si>
  <si>
    <t>TUČEPI</t>
  </si>
  <si>
    <t>VIS</t>
  </si>
  <si>
    <t>VRGORAC</t>
  </si>
  <si>
    <t>VRLIKA</t>
  </si>
  <si>
    <t>ZADVARJE</t>
  </si>
  <si>
    <t>ZAGVOZD</t>
  </si>
  <si>
    <t>ZMIJAVCI</t>
  </si>
  <si>
    <t>BALE</t>
  </si>
  <si>
    <t>BARBAN</t>
  </si>
  <si>
    <t>BRTONIGLA</t>
  </si>
  <si>
    <t>BUJE</t>
  </si>
  <si>
    <t>BUZET</t>
  </si>
  <si>
    <t>CEROVLJE</t>
  </si>
  <si>
    <t>GRAČIŠĆE</t>
  </si>
  <si>
    <t>GROŽNJAN</t>
  </si>
  <si>
    <t>KANFANAR</t>
  </si>
  <si>
    <t>KAROJBA</t>
  </si>
  <si>
    <t>KAŠTELIR - LABINCI</t>
  </si>
  <si>
    <t>KRŠAN</t>
  </si>
  <si>
    <t>LABIN</t>
  </si>
  <si>
    <t>LANIŠĆE</t>
  </si>
  <si>
    <t>LIŽNJAN</t>
  </si>
  <si>
    <t>LUPOGLAV</t>
  </si>
  <si>
    <t>MARČANA</t>
  </si>
  <si>
    <t>MEDULIN</t>
  </si>
  <si>
    <t>MOTOVUN</t>
  </si>
  <si>
    <t>OPRTALJ</t>
  </si>
  <si>
    <t>PAZIN</t>
  </si>
  <si>
    <t>PIĆAN</t>
  </si>
  <si>
    <t>POREČ</t>
  </si>
  <si>
    <t>PULA</t>
  </si>
  <si>
    <t>RAŠA</t>
  </si>
  <si>
    <t>ROVINJ</t>
  </si>
  <si>
    <t>SVETA NEDELJA</t>
  </si>
  <si>
    <t>SVETI LOVREČ</t>
  </si>
  <si>
    <t>SVETI PETAR U ŠUMI</t>
  </si>
  <si>
    <t>SVETVINČENAT</t>
  </si>
  <si>
    <t>TINJAN</t>
  </si>
  <si>
    <t>UMAG</t>
  </si>
  <si>
    <t>VIŠNJAN</t>
  </si>
  <si>
    <t>VIŽINADA</t>
  </si>
  <si>
    <t>VODNJAN</t>
  </si>
  <si>
    <t>VRSAR</t>
  </si>
  <si>
    <t>ŽMINJ</t>
  </si>
  <si>
    <t>BLATO</t>
  </si>
  <si>
    <t>Tekući prihodi od povezanih neprofitnih organizacija</t>
  </si>
  <si>
    <t>Kapitalni prihodi od povezanih neprofitnih organizacija</t>
  </si>
  <si>
    <t>Opće kontrole</t>
  </si>
  <si>
    <t>Kontrole izvještaja PR-RAS</t>
  </si>
  <si>
    <t>Rbr.</t>
  </si>
  <si>
    <t>Kontrole izvještaja BIL</t>
  </si>
  <si>
    <t>Proizvodnja hidrauličnih pogonskih uređaja</t>
  </si>
  <si>
    <t>2813</t>
  </si>
  <si>
    <t>Staro Petrovo Selo  (418)</t>
  </si>
  <si>
    <t>Ston  (419)</t>
  </si>
  <si>
    <t>Strahoninec  (606)</t>
  </si>
  <si>
    <t>Strizivojna  (421)</t>
  </si>
  <si>
    <t>Stubičke Toplice  (422)</t>
  </si>
  <si>
    <t>Stupnik  (551)</t>
  </si>
  <si>
    <t>Sućuraj  (423)</t>
  </si>
  <si>
    <t>Suhopolje  (424)</t>
  </si>
  <si>
    <t>Sukošan  (425)</t>
  </si>
  <si>
    <t>Sunja  (426)</t>
  </si>
  <si>
    <t>Supetar  (427)</t>
  </si>
  <si>
    <t>Sutivan  (592)</t>
  </si>
  <si>
    <t>Sveta Marija  (607)</t>
  </si>
  <si>
    <t>Neprofitna organizacija koja vodi jednostavno knjigovodstvo, a koja u jednoj godini ostvari prihod od 230.000 kn ili veći obvezna je od iduće godine voditi dvojno knjigovodstvo. Ova kontrola javit će pogrešku ako je ukupan prihod u stupcu prethodne godine veći ili jednak 230.000 kn jer ako je podatak o prihodu u prethodnoj godini točan, za tekuću godinu, kao obveznik dvojnog knjigovodstva predaju se obrasci BIL i PR-RAS-NPF, a ne G-PR-IZ-NPF. Isto tako, kontrola će upozoriti ako je prihod u tekućoj godini veći ili jednak 230.000 kn jer u tom slučaju, ako je podatak ispravan, obveznik još za ovu godinu predaje obrazac G-PR-IZ-NPF, ali za sljedeću godinu dužan je početi voditi dvojno knjigovodstvo pa predavati obrasce koje predaju obveznici dvojnog knjigovodstva.</t>
  </si>
  <si>
    <t>Trgovina na malo ribama, rakovima i školjkama u specijaliziranim prodavaonicama</t>
  </si>
  <si>
    <t>4724</t>
  </si>
  <si>
    <t>Trgovina na malo kruhom, pecivom, kolačima, tjesteninama, bombonima i slatkišima u specijaliziranim prodavaonicama</t>
  </si>
  <si>
    <t>4725</t>
  </si>
  <si>
    <t>Trgovina na malo pićima u specijaliziranim prodavaonicama</t>
  </si>
  <si>
    <t>4726</t>
  </si>
  <si>
    <t>Trgovina na malo duhanskim proizvodima u specijaliziranim prodavaonicama</t>
  </si>
  <si>
    <t>4729</t>
  </si>
  <si>
    <t>Ostala trgovina na malo prehrambenim proizvodima u specijaliziranim prodavaonicama</t>
  </si>
  <si>
    <t>4730</t>
  </si>
  <si>
    <t>Tribunj  (626)</t>
  </si>
  <si>
    <t>Trilj  (460)</t>
  </si>
  <si>
    <t>Trnava  (461)</t>
  </si>
  <si>
    <t>Trnovec Bartolovečki  (462)</t>
  </si>
  <si>
    <t>Trogir  (463)</t>
  </si>
  <si>
    <t>Trpanj  (601)</t>
  </si>
  <si>
    <t>Trpinja  (464)</t>
  </si>
  <si>
    <t>Tučepi  (593)</t>
  </si>
  <si>
    <t>Tuhelj  (466)</t>
  </si>
  <si>
    <t>Udbina  (467)</t>
  </si>
  <si>
    <t>Umag  (468)</t>
  </si>
  <si>
    <t>Unešić  (469)</t>
  </si>
  <si>
    <t>Valpovo  (471)</t>
  </si>
  <si>
    <t>Varaždin  (472)</t>
  </si>
  <si>
    <t>Varaždinske Toplice  (473)</t>
  </si>
  <si>
    <t>Vela Luka  (474)</t>
  </si>
  <si>
    <t>Velika  (475)</t>
  </si>
  <si>
    <t>Velika Gorica  (541)</t>
  </si>
  <si>
    <t>Ukupna novčana sredstva na računima i blagajni moraju biti jednaka zbroju ostvarenih viškova / manjkova prihoda u godini i prenesenog viška ili manjka prihoda iz prethodne godine, tj. AOP oznaka 031+032+033 mora biti jednaka zbroju AOP oznaka 029+030. Kontrola vrijedi za oba stupca podataka i dopušta razliku od 1kn zbog zaokruživanja.</t>
  </si>
  <si>
    <t>Djelatnosti prikazivanja filmova</t>
  </si>
  <si>
    <t>5920</t>
  </si>
  <si>
    <t>Djelatnosti snimanja zvučnih zapisa i izdavanja glazbenih zapisa</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</si>
  <si>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</si>
  <si>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</si>
  <si>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</si>
  <si>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</si>
  <si>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</si>
  <si>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</si>
  <si>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</si>
  <si>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</si>
  <si>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</si>
  <si>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</si>
  <si>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</si>
  <si>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Ostale telekomunikacijske djelatnosti</t>
  </si>
  <si>
    <t>6201</t>
  </si>
  <si>
    <t>Računalno programiranje</t>
  </si>
  <si>
    <t>6202</t>
  </si>
  <si>
    <t>Savjetovanje u vezi s računalima</t>
  </si>
  <si>
    <t>6203</t>
  </si>
  <si>
    <t>Upravljanje računalnom opremom i sustavom</t>
  </si>
  <si>
    <t>6209</t>
  </si>
  <si>
    <t>Ostale uslužne djelatnosti u vezi s informacijskom tehnologijom i računalima</t>
  </si>
  <si>
    <t>6311</t>
  </si>
  <si>
    <t>Obrada podataka, usluge poslužitelja i djelatnosti povezane s njima</t>
  </si>
  <si>
    <t>6312</t>
  </si>
  <si>
    <t>Internetski portali</t>
  </si>
  <si>
    <t>6391</t>
  </si>
  <si>
    <t>Djelatnosti novinskih agencija</t>
  </si>
  <si>
    <t>6399</t>
  </si>
  <si>
    <t>Ostale informacijske uslužne djelatnosti, d. n.</t>
  </si>
  <si>
    <t>6411</t>
  </si>
  <si>
    <t>6419</t>
  </si>
  <si>
    <t>Ostalo novčarsko posredovanje</t>
  </si>
  <si>
    <t>6420</t>
  </si>
  <si>
    <t>Djelatnosti holding-društava</t>
  </si>
  <si>
    <t>6430</t>
  </si>
  <si>
    <t>Uzajamni fondovi (trustovi), ostali fondovi i slični financijski subjekti</t>
  </si>
  <si>
    <t>6491</t>
  </si>
  <si>
    <t>Financijski leasing</t>
  </si>
  <si>
    <t>6492</t>
  </si>
  <si>
    <t>6499</t>
  </si>
  <si>
    <t>Ostale financijske uslužne djelatnosti, osim osiguranja i mirovinskih fondova, d. n.</t>
  </si>
  <si>
    <t>6511</t>
  </si>
  <si>
    <t>Životno osiguranje</t>
  </si>
  <si>
    <t>6512</t>
  </si>
  <si>
    <t>6520</t>
  </si>
  <si>
    <t>Vrhovine  (512)</t>
  </si>
  <si>
    <t>Vrlika  (513)</t>
  </si>
  <si>
    <t>Vrpolje  (514)</t>
  </si>
  <si>
    <t>Vrsar  (516)</t>
  </si>
  <si>
    <t>Vrsi  (625)</t>
  </si>
  <si>
    <t>Vuka  (517)</t>
  </si>
  <si>
    <t>Vukovar  (518)</t>
  </si>
  <si>
    <t>Zabok  (519)</t>
  </si>
  <si>
    <t>Zadar  (520)</t>
  </si>
  <si>
    <t>Zadvarje  (595)</t>
  </si>
  <si>
    <t>Zagorska Sela  (521)</t>
  </si>
  <si>
    <t>Zagreb  (133)</t>
  </si>
  <si>
    <t>Zagvozd  (522)</t>
  </si>
  <si>
    <t>Zaprešić  (543)</t>
  </si>
  <si>
    <t>Zažablje  (523)</t>
  </si>
  <si>
    <t>Zdenci  (524)</t>
  </si>
  <si>
    <t>Zemunik Donji  (525)</t>
  </si>
  <si>
    <t>Zlatar  (526)</t>
  </si>
  <si>
    <t>Zlatar-Bistrica  (527)</t>
  </si>
  <si>
    <t>Zmijavci  (528)</t>
  </si>
  <si>
    <t>Zrinski Topolovac  (566)</t>
  </si>
  <si>
    <t>Žakanje  (530)</t>
  </si>
  <si>
    <t>Žminj  (531)</t>
  </si>
  <si>
    <t>Žumberak  (540)</t>
  </si>
  <si>
    <t>Župa Dubrovačka  (602)</t>
  </si>
  <si>
    <t>Županja  (534)</t>
  </si>
  <si>
    <t>Iznosi u kunama bez lipa</t>
  </si>
  <si>
    <t>Skupljanje, pročišćavanje i opskrba vodom</t>
  </si>
  <si>
    <t>3700</t>
  </si>
  <si>
    <t>Uklanjanje otpadnih voda</t>
  </si>
  <si>
    <t>3811</t>
  </si>
  <si>
    <t>Skupljanje neopasnog otpada</t>
  </si>
  <si>
    <t>3812</t>
  </si>
  <si>
    <t>Skupljanje opasnog otpada</t>
  </si>
  <si>
    <t>3821</t>
  </si>
  <si>
    <t>Obrada i zbrinjavanje neopasnog otpada</t>
  </si>
  <si>
    <t>3822</t>
  </si>
  <si>
    <t>Obrada i zbrinjavanje opasnog otpada</t>
  </si>
  <si>
    <t>3831</t>
  </si>
  <si>
    <t>Vrijednosni papiri (AOP 106+109+112+115+118+121-124)</t>
  </si>
  <si>
    <t>Čekovi (AOP 107+108)</t>
  </si>
  <si>
    <t>Čekovi-tuzemni</t>
  </si>
  <si>
    <t>Čekovi-inozemni</t>
  </si>
  <si>
    <t>Komercijalni i blagajnički zapisi (AOP 110+111)</t>
  </si>
  <si>
    <t>Komercijalni i blagajnički zapisi – tuzemni</t>
  </si>
  <si>
    <t>Komercijalni i blagajnički zapisi – inozemni</t>
  </si>
  <si>
    <t>Mjenice (AOP 113+114)</t>
  </si>
  <si>
    <t>Mjenice – tuzemne</t>
  </si>
  <si>
    <t>Mjenice – inozemne</t>
  </si>
  <si>
    <t>Obveznice (AOP 116+117)</t>
  </si>
  <si>
    <t>Obveznice – tuzemne</t>
  </si>
  <si>
    <t>Reguliranje i poboljšavanje poslovanja u gospodarstvu</t>
  </si>
  <si>
    <t>Jarmina  (166)</t>
  </si>
  <si>
    <t>Jasenice  (167)</t>
  </si>
  <si>
    <t>Jasenovac  (168)</t>
  </si>
  <si>
    <t>Jastrebarsko  (169)</t>
  </si>
  <si>
    <t>Jelenje  (170)</t>
  </si>
  <si>
    <t>Trgovina na malo hranom, pićima i duhanskim proizvodima na štandovima i tržnicama</t>
  </si>
  <si>
    <t>4782</t>
  </si>
  <si>
    <t>Trgovina na malo tekstilom, odjećom i obućom na štandovima i tržnicama</t>
  </si>
  <si>
    <t>4789</t>
  </si>
  <si>
    <t>Trgovina na malo ostalom robom na štandovima i tržnicama</t>
  </si>
  <si>
    <t>4791</t>
  </si>
  <si>
    <t>Trgovina na malo preko pošte ili interneta</t>
  </si>
  <si>
    <t>4799</t>
  </si>
  <si>
    <t>Ostala trgovina na malo izvan prodavaonica, štandova i tržnica</t>
  </si>
  <si>
    <t>4910</t>
  </si>
  <si>
    <t>Željeznički prijevoz putnika, međugradski</t>
  </si>
  <si>
    <t>4920</t>
  </si>
  <si>
    <t>Željeznički prijevoz robe</t>
  </si>
  <si>
    <t>4931</t>
  </si>
  <si>
    <t>Gradski i prigradski kopneni prijevoz putnika</t>
  </si>
  <si>
    <t>4932</t>
  </si>
  <si>
    <t>Taksi služba</t>
  </si>
  <si>
    <t>4939</t>
  </si>
  <si>
    <t>Ostali kopneni prijevoz putnika, d. n.</t>
  </si>
  <si>
    <t>4941</t>
  </si>
  <si>
    <t>4942</t>
  </si>
  <si>
    <t>Usluge preseljenja</t>
  </si>
  <si>
    <t>4950</t>
  </si>
  <si>
    <t>5010</t>
  </si>
  <si>
    <t>5020</t>
  </si>
  <si>
    <t>5030</t>
  </si>
  <si>
    <t>HRVATSKA KOSTAJNICA</t>
  </si>
  <si>
    <t>JASENOVAC</t>
  </si>
  <si>
    <t>KUTINA</t>
  </si>
  <si>
    <t>LEKENIK</t>
  </si>
  <si>
    <t>LIPOVLJANI</t>
  </si>
  <si>
    <t>MAJUR</t>
  </si>
  <si>
    <t>MARTINSKA VES</t>
  </si>
  <si>
    <t>NOVSKA</t>
  </si>
  <si>
    <t>PETRINJA</t>
  </si>
  <si>
    <t>POPOVAČA</t>
  </si>
  <si>
    <t>SISAK</t>
  </si>
  <si>
    <t>SUNJA</t>
  </si>
  <si>
    <t>TOPUSKO</t>
  </si>
  <si>
    <t>VELIKA LUDINA</t>
  </si>
  <si>
    <t>BARILOVIĆI</t>
  </si>
  <si>
    <t>BOSILJEVO</t>
  </si>
  <si>
    <t>CETINGRAD</t>
  </si>
  <si>
    <t>DRAGANIĆ</t>
  </si>
  <si>
    <t>DUGA RESA</t>
  </si>
  <si>
    <t>GENERALSKI STOL</t>
  </si>
  <si>
    <t>JOSIPDOL</t>
  </si>
  <si>
    <t>KARLOVAC</t>
  </si>
  <si>
    <t>KRNJAK</t>
  </si>
  <si>
    <t>LASINJA</t>
  </si>
  <si>
    <t>NETRETIĆ</t>
  </si>
  <si>
    <t>OGULIN</t>
  </si>
  <si>
    <t>OZALJ</t>
  </si>
  <si>
    <t>Dovršavanje tekstila</t>
  </si>
  <si>
    <t>Proizvodnja pletenih i kukičanih tkanina</t>
  </si>
  <si>
    <t>Proizvodnja pletenih i kukičanih čarapa</t>
  </si>
  <si>
    <t>Proizvodnja kožne odjeće</t>
  </si>
  <si>
    <t>Proizvodnja rublja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</si>
  <si>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</si>
  <si>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</si>
  <si>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</si>
  <si>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</si>
  <si>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</si>
  <si>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</si>
  <si>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</si>
  <si>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</si>
  <si>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</si>
  <si>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Proizvodnja sladoleda</t>
  </si>
  <si>
    <t>Proizvodnja škroba i škrobnih proizvoda</t>
  </si>
  <si>
    <t>Proizvodnja šećera</t>
  </si>
  <si>
    <t>Prerada čaja i kave</t>
  </si>
  <si>
    <t>FUNTANA</t>
  </si>
  <si>
    <t>LOPAR</t>
  </si>
  <si>
    <t>TRIBUNJ</t>
  </si>
  <si>
    <t>ŠTITAR</t>
  </si>
  <si>
    <t>VRSI</t>
  </si>
  <si>
    <t>TAR-VABRIGA</t>
  </si>
  <si>
    <t>Proizvodnja piva</t>
  </si>
  <si>
    <t>Proizvodnja slada</t>
  </si>
  <si>
    <t>Popravak računala i periferne opreme</t>
  </si>
  <si>
    <t>9512</t>
  </si>
  <si>
    <t>Popravak komunikacijske opreme</t>
  </si>
  <si>
    <t>9521</t>
  </si>
  <si>
    <t>Popravak elektroničkih uređaja za široku potrošnju</t>
  </si>
  <si>
    <t>9522</t>
  </si>
  <si>
    <t xml:space="preserve">Prilikom punjenja Excel datoteke direkno iz aplikacije za računovodstvo ili neke druge vanjske aplikacije, čest je slučaj da ta aplikacija koja puni Excel datoteku, otvori datoteku, napuni je podacima i zatvori ali nema mogućenost pokrenuti izračune sumarnih podataka. Takva datoteka će javljati pogrešku prilikom učitavanja. U slučaju da Excel datoteke punite iz svoje aplikacije, obavezno je nakon toga otvorite u Microsoft Excelu ili Open Office-u, pri tom će se sve formule izračunati u djeliću sekunde, te takvu datoteku ponovo snimite, bez ikakvih dodatnih unosa ili promjena. Preporučljivo je kroz neki od ovih programa opcijom "Save As" ili "Snimi kao" snimiti je pod novim imenom pa je mogućnost da i tada formule ostanu neizračunate puno manja. </t>
  </si>
  <si>
    <t>Proizvodnja putnih i ručnih torba i slično, sedlarskih i remenarskih proizvoda</t>
  </si>
  <si>
    <t>1520</t>
  </si>
  <si>
    <t>Proizvodnja obuće</t>
  </si>
  <si>
    <t>1610</t>
  </si>
  <si>
    <t>Piljenje i blanjanje drva</t>
  </si>
  <si>
    <t>1621</t>
  </si>
  <si>
    <t>Proizvodnja furnira i ostalih ploča od drva</t>
  </si>
  <si>
    <t>1622</t>
  </si>
  <si>
    <t>Proizvodnja sastavljenog parketa</t>
  </si>
  <si>
    <t>1623</t>
  </si>
  <si>
    <t>Proizvodnja ostale građevne stolarije i elemenata</t>
  </si>
  <si>
    <t>1624</t>
  </si>
  <si>
    <t>1629</t>
  </si>
  <si>
    <t>Proizvodnja ostalih proizvoda od drva, proizvoda od pluta, slame i pletarskih materijala</t>
  </si>
  <si>
    <t>1711</t>
  </si>
  <si>
    <t>1712</t>
  </si>
  <si>
    <t>1721</t>
  </si>
  <si>
    <t>Proizvodnja valovitog papira i kartona te ambalaže od papira i kartona</t>
  </si>
  <si>
    <t>1722</t>
  </si>
  <si>
    <t>Proizvodnja robe za kućanstvo i higijenu te toaletnih potrepština od papira</t>
  </si>
  <si>
    <t>1723</t>
  </si>
  <si>
    <t>1724</t>
  </si>
  <si>
    <t>1729</t>
  </si>
  <si>
    <t>Proizvodnja ostalih proizvoda od papira i kartona</t>
  </si>
  <si>
    <t>1811</t>
  </si>
  <si>
    <t>1812</t>
  </si>
  <si>
    <t xml:space="preserve">Ostalo tiskanje </t>
  </si>
  <si>
    <t>1813</t>
  </si>
  <si>
    <t>Linkovi</t>
  </si>
  <si>
    <t>RefStr</t>
  </si>
  <si>
    <t>GRESKE</t>
  </si>
  <si>
    <t>Stanje 1. siječnja</t>
  </si>
  <si>
    <t>Stanje na kraju izvještajnog razdoblja</t>
  </si>
  <si>
    <t>Stanje zaliha</t>
  </si>
  <si>
    <t>Indeks
(5/4)</t>
  </si>
  <si>
    <t>Proizvodnja ambalaže od drva</t>
  </si>
  <si>
    <t>Proizvodnja celuloze</t>
  </si>
  <si>
    <t>Proizvodnja papira i kartona</t>
  </si>
  <si>
    <t>Proizvodnja uredskog materijala od papira</t>
  </si>
  <si>
    <t>Proizvodnja zidnih tapeta</t>
  </si>
  <si>
    <t>Izdavanje knjiga</t>
  </si>
  <si>
    <t>Izdavanje novina</t>
  </si>
  <si>
    <t>Tiskanje novina</t>
  </si>
  <si>
    <t>Proizvodnja proizvoda koksnih peći</t>
  </si>
  <si>
    <t>Proizvodnja industrijskih plinova</t>
  </si>
  <si>
    <t>Proizvodnja koloranata i pigmenata</t>
  </si>
  <si>
    <t>Proizvodnja farmaceutskih pripravaka</t>
  </si>
  <si>
    <t>Proizvodnja eksploziva</t>
  </si>
  <si>
    <t>Proizvodnja eteričnih ulja</t>
  </si>
  <si>
    <t>Trgovina na malo telekomunikacijskom opremom u specijaliziranim prodavaonicama</t>
  </si>
  <si>
    <t>4743</t>
  </si>
  <si>
    <t>Trgovina na malo audio i videoopremom u specijaliziranim prodavaonicama</t>
  </si>
  <si>
    <t>4751</t>
  </si>
  <si>
    <t>Trgovina na malo tekstilom u specijaliziranim prodavaonicama</t>
  </si>
  <si>
    <t>4752</t>
  </si>
  <si>
    <t>Trgovina na malo željeznom robom, bojama i staklom u specijaliziranim prodavaonicama</t>
  </si>
  <si>
    <t>4753</t>
  </si>
  <si>
    <t>Trgovina na malo sagovima i prostiračima za pod, zidnim i podnim oblogama u specijaliziranim prodavaonicama</t>
  </si>
  <si>
    <t>4754</t>
  </si>
  <si>
    <t>Trgovina na malo električnim aparatima za kućanstvo u specijaliziranim prodavaonicama</t>
  </si>
  <si>
    <t>4759</t>
  </si>
  <si>
    <t>Trgovina na malo namještajem, opremom za rasvjetu i ostalim proizvodima za kućanstvo u specijaliziranim prodavaonicama</t>
  </si>
  <si>
    <t>4761</t>
  </si>
  <si>
    <t>Trgovina na malo knjigama u specijaliziranim prodavaonicama</t>
  </si>
  <si>
    <t>4762</t>
  </si>
  <si>
    <t>Trgovina na malo novinama, papirnatom robom i pisaćim priborom u specijaliziranim prodavaonicama</t>
  </si>
  <si>
    <t>4763</t>
  </si>
  <si>
    <t>Trgovina na malo glazbenim i videozapisima u specijaliziranim prodavaonicama</t>
  </si>
  <si>
    <t>4764</t>
  </si>
  <si>
    <t>Trgovina na malo sportskom opremom u specijaliziranim prodavaonicama</t>
  </si>
  <si>
    <t>4765</t>
  </si>
  <si>
    <t>Trgovina na malo igrama i igračkama u specijaliziranim prodavaonicama</t>
  </si>
  <si>
    <t>4771</t>
  </si>
  <si>
    <t>GRADSKO DRUŠTVO CRVENOG KRIŽA GRUBIŠNO POLJE</t>
  </si>
  <si>
    <t>4. STUDENOG 1991.  BR.1</t>
  </si>
  <si>
    <t>HR6423400091110073867</t>
  </si>
  <si>
    <t>03082377</t>
  </si>
  <si>
    <t>Alenka Soldan</t>
  </si>
  <si>
    <t>Božena Kralj</t>
  </si>
  <si>
    <t>043485129</t>
  </si>
</sst>
</file>

<file path=xl/styles.xml><?xml version="1.0" encoding="utf-8"?>
<styleSheet xmlns="http://schemas.openxmlformats.org/spreadsheetml/2006/main">
  <numFmts count="6">
    <numFmt numFmtId="178" formatCode="000"/>
    <numFmt numFmtId="182" formatCode="#,##0.0"/>
    <numFmt numFmtId="190" formatCode="0000"/>
    <numFmt numFmtId="192" formatCode="00000000000"/>
    <numFmt numFmtId="194" formatCode="00000000"/>
    <numFmt numFmtId="195" formatCode="0000000"/>
  </numFmts>
  <fonts count="93">
    <font>
      <sz val="10"/>
      <name val="Arial"/>
      <charset val="238"/>
    </font>
    <font>
      <sz val="10"/>
      <name val="Arial"/>
      <charset val="238"/>
    </font>
    <font>
      <sz val="10"/>
      <color indexed="8"/>
      <name val="MS Sans Serif"/>
      <charset val="238"/>
    </font>
    <font>
      <b/>
      <sz val="10"/>
      <name val="Arial CE"/>
      <family val="2"/>
      <charset val="238"/>
    </font>
    <font>
      <b/>
      <sz val="10"/>
      <color indexed="10"/>
      <name val="Arial"/>
      <family val="2"/>
      <charset val="238"/>
    </font>
    <font>
      <b/>
      <sz val="10"/>
      <name val="Arial"/>
      <family val="2"/>
      <charset val="238"/>
    </font>
    <font>
      <sz val="10"/>
      <name val="Arial"/>
      <family val="2"/>
      <charset val="238"/>
    </font>
    <font>
      <sz val="8"/>
      <color indexed="81"/>
      <name val="Arial CE"/>
      <family val="2"/>
      <charset val="238"/>
    </font>
    <font>
      <sz val="10"/>
      <color indexed="8"/>
      <name val="Arial"/>
      <family val="2"/>
      <charset val="238"/>
    </font>
    <font>
      <b/>
      <sz val="8"/>
      <color indexed="81"/>
      <name val="Tahoma"/>
      <family val="2"/>
      <charset val="238"/>
    </font>
    <font>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b/>
      <sz val="10"/>
      <color indexed="18"/>
      <name val="Arial"/>
      <family val="2"/>
      <charset val="238"/>
    </font>
    <font>
      <b/>
      <sz val="14"/>
      <color indexed="9"/>
      <name val="Arial"/>
      <family val="2"/>
      <charset val="238"/>
    </font>
    <font>
      <sz val="10"/>
      <color indexed="9"/>
      <name val="Arial"/>
      <family val="2"/>
      <charset val="238"/>
    </font>
    <font>
      <b/>
      <sz val="10"/>
      <color indexed="9"/>
      <name val="Arial"/>
      <family val="2"/>
      <charset val="238"/>
    </font>
    <font>
      <sz val="10"/>
      <color indexed="16"/>
      <name val="Arial"/>
      <family val="2"/>
      <charset val="238"/>
    </font>
    <font>
      <b/>
      <sz val="10"/>
      <color indexed="56"/>
      <name val="Arial"/>
      <family val="2"/>
      <charset val="238"/>
    </font>
    <font>
      <sz val="10"/>
      <color indexed="56"/>
      <name val="Arial"/>
      <family val="2"/>
      <charset val="238"/>
    </font>
    <font>
      <sz val="10"/>
      <color indexed="56"/>
      <name val="Arial"/>
      <family val="2"/>
      <charset val="238"/>
    </font>
    <font>
      <b/>
      <sz val="10"/>
      <color indexed="56"/>
      <name val="Arial CE"/>
      <family val="2"/>
      <charset val="238"/>
    </font>
    <font>
      <b/>
      <sz val="8"/>
      <color indexed="56"/>
      <name val="Arial"/>
      <family val="2"/>
      <charset val="238"/>
    </font>
    <font>
      <b/>
      <sz val="12"/>
      <color indexed="9"/>
      <name val="Arial"/>
      <family val="2"/>
      <charset val="238"/>
    </font>
    <font>
      <sz val="12"/>
      <color indexed="9"/>
      <name val="Arial"/>
      <family val="2"/>
      <charset val="238"/>
    </font>
    <font>
      <b/>
      <sz val="12"/>
      <color indexed="56"/>
      <name val="Arial"/>
      <family val="2"/>
      <charset val="238"/>
    </font>
    <font>
      <b/>
      <sz val="16"/>
      <color indexed="56"/>
      <name val="Arial"/>
      <family val="2"/>
      <charset val="238"/>
    </font>
    <font>
      <b/>
      <sz val="14"/>
      <color indexed="56"/>
      <name val="Arial"/>
      <family val="2"/>
      <charset val="238"/>
    </font>
    <font>
      <b/>
      <sz val="8"/>
      <name val="Arial"/>
      <family val="2"/>
      <charset val="238"/>
    </font>
    <font>
      <b/>
      <sz val="8"/>
      <color indexed="9"/>
      <name val="Arial"/>
      <family val="2"/>
      <charset val="238"/>
    </font>
    <font>
      <sz val="12"/>
      <name val="Arial"/>
      <family val="2"/>
      <charset val="238"/>
    </font>
    <font>
      <b/>
      <sz val="10"/>
      <color indexed="16"/>
      <name val="Arial"/>
      <family val="2"/>
      <charset val="238"/>
    </font>
    <font>
      <sz val="10"/>
      <color indexed="8"/>
      <name val="Arial"/>
      <family val="2"/>
      <charset val="238"/>
    </font>
    <font>
      <sz val="8"/>
      <color indexed="22"/>
      <name val="Arial"/>
      <family val="2"/>
      <charset val="238"/>
    </font>
    <font>
      <b/>
      <sz val="8"/>
      <color indexed="22"/>
      <name val="Arial"/>
      <family val="2"/>
      <charset val="238"/>
    </font>
    <font>
      <sz val="9"/>
      <name val="Arial"/>
      <family val="2"/>
      <charset val="238"/>
    </font>
    <font>
      <b/>
      <sz val="8"/>
      <color indexed="81"/>
      <name val="Tahoma"/>
      <family val="2"/>
      <charset val="238"/>
    </font>
    <font>
      <sz val="8"/>
      <color indexed="81"/>
      <name val="Tahoma"/>
      <family val="2"/>
      <charset val="238"/>
    </font>
    <font>
      <b/>
      <sz val="14"/>
      <color indexed="10"/>
      <name val="Arial"/>
      <family val="2"/>
      <charset val="238"/>
    </font>
    <font>
      <i/>
      <sz val="14"/>
      <name val="Times New Roman"/>
      <family val="1"/>
      <charset val="238"/>
    </font>
    <font>
      <i/>
      <sz val="8"/>
      <name val="Times New Roman"/>
      <family val="1"/>
      <charset val="238"/>
    </font>
    <font>
      <sz val="9"/>
      <name val="Arial"/>
      <family val="2"/>
      <charset val="238"/>
    </font>
    <font>
      <sz val="8"/>
      <color indexed="56"/>
      <name val="Arial"/>
      <family val="2"/>
      <charset val="238"/>
    </font>
    <font>
      <sz val="10"/>
      <color indexed="12"/>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color indexed="8"/>
      <name val="Arial"/>
      <family val="2"/>
      <charset val="238"/>
    </font>
    <font>
      <b/>
      <sz val="9"/>
      <color indexed="56"/>
      <name val="Arial"/>
      <family val="2"/>
      <charset val="238"/>
    </font>
    <font>
      <b/>
      <sz val="9"/>
      <name val="Arial"/>
      <family val="2"/>
      <charset val="238"/>
    </font>
    <font>
      <b/>
      <sz val="10"/>
      <color indexed="22"/>
      <name val="Arial"/>
      <family val="2"/>
      <charset val="238"/>
    </font>
    <font>
      <b/>
      <sz val="18"/>
      <color indexed="56"/>
      <name val="Arial"/>
      <family val="2"/>
      <charset val="238"/>
    </font>
    <font>
      <u/>
      <sz val="10"/>
      <color indexed="12"/>
      <name val="Arial"/>
      <family val="2"/>
      <charset val="238"/>
    </font>
    <font>
      <b/>
      <sz val="8"/>
      <color indexed="18"/>
      <name val="Arial"/>
      <family val="2"/>
      <charset val="238"/>
    </font>
    <font>
      <b/>
      <sz val="9"/>
      <color indexed="9"/>
      <name val="Arial"/>
      <family val="2"/>
      <charset val="238"/>
    </font>
    <font>
      <sz val="11"/>
      <color indexed="8"/>
      <name val="Arial"/>
      <family val="2"/>
      <charset val="238"/>
    </font>
    <font>
      <b/>
      <sz val="11"/>
      <color indexed="8"/>
      <name val="Arial"/>
      <family val="2"/>
      <charset val="238"/>
    </font>
    <font>
      <sz val="11"/>
      <color indexed="56"/>
      <name val="Arial"/>
      <family val="2"/>
      <charset val="238"/>
    </font>
    <font>
      <b/>
      <sz val="12"/>
      <color indexed="12"/>
      <name val="Arial"/>
      <family val="2"/>
      <charset val="238"/>
    </font>
    <font>
      <sz val="12"/>
      <color indexed="12"/>
      <name val="Arial"/>
      <family val="2"/>
      <charset val="238"/>
    </font>
    <font>
      <sz val="7"/>
      <name val="Arial"/>
      <family val="2"/>
      <charset val="238"/>
    </font>
    <font>
      <sz val="11"/>
      <name val="Arial"/>
      <family val="2"/>
      <charset val="238"/>
    </font>
    <font>
      <b/>
      <sz val="11"/>
      <name val="Arial"/>
      <family val="2"/>
      <charset val="238"/>
    </font>
    <font>
      <b/>
      <sz val="11"/>
      <color indexed="10"/>
      <name val="Arial"/>
      <family val="2"/>
      <charset val="238"/>
    </font>
    <font>
      <b/>
      <sz val="8"/>
      <name val="Arial CE"/>
      <family val="2"/>
      <charset val="238"/>
    </font>
    <font>
      <b/>
      <sz val="8"/>
      <color indexed="57"/>
      <name val="Arial"/>
      <family val="2"/>
      <charset val="238"/>
    </font>
    <font>
      <b/>
      <sz val="12"/>
      <color indexed="13"/>
      <name val="Arial"/>
      <family val="2"/>
      <charset val="238"/>
    </font>
    <font>
      <sz val="12"/>
      <color indexed="13"/>
      <name val="Arial"/>
      <family val="2"/>
      <charset val="238"/>
    </font>
    <font>
      <b/>
      <sz val="10"/>
      <color indexed="26"/>
      <name val="Arial"/>
      <family val="2"/>
      <charset val="238"/>
    </font>
    <font>
      <sz val="8"/>
      <color indexed="56"/>
      <name val="Arial"/>
      <family val="2"/>
      <charset val="238"/>
    </font>
    <font>
      <sz val="9"/>
      <color indexed="56"/>
      <name val="Arial"/>
      <family val="2"/>
      <charset val="238"/>
    </font>
    <font>
      <b/>
      <sz val="12"/>
      <color indexed="10"/>
      <name val="Arial"/>
      <family val="2"/>
      <charset val="238"/>
    </font>
    <font>
      <b/>
      <sz val="11"/>
      <color indexed="56"/>
      <name val="Arial"/>
      <family val="2"/>
      <charset val="238"/>
    </font>
    <font>
      <b/>
      <sz val="11"/>
      <color indexed="16"/>
      <name val="Arial"/>
      <family val="2"/>
      <charset val="238"/>
    </font>
    <font>
      <sz val="9"/>
      <color indexed="9"/>
      <name val="Arial"/>
      <family val="2"/>
      <charset val="238"/>
    </font>
    <font>
      <b/>
      <sz val="11"/>
      <color indexed="12"/>
      <name val="Arial"/>
      <family val="2"/>
      <charset val="238"/>
    </font>
    <font>
      <b/>
      <sz val="8"/>
      <color indexed="23"/>
      <name val="Arial"/>
      <family val="2"/>
      <charset val="238"/>
    </font>
    <font>
      <sz val="8"/>
      <color indexed="23"/>
      <name val="Arial"/>
      <family val="2"/>
      <charset val="23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22"/>
        <bgColor indexed="64"/>
      </patternFill>
    </fill>
    <fill>
      <patternFill patternType="lightGray">
        <fgColor indexed="22"/>
      </patternFill>
    </fill>
    <fill>
      <patternFill patternType="solid">
        <fgColor indexed="56"/>
        <bgColor indexed="64"/>
      </patternFill>
    </fill>
    <fill>
      <patternFill patternType="solid">
        <fgColor indexed="56"/>
        <bgColor indexed="22"/>
      </patternFill>
    </fill>
    <fill>
      <patternFill patternType="lightGray">
        <fgColor indexed="22"/>
        <bgColor indexed="22"/>
      </patternFill>
    </fill>
    <fill>
      <patternFill patternType="solid">
        <fgColor indexed="26"/>
        <bgColor indexed="64"/>
      </patternFill>
    </fill>
    <fill>
      <patternFill patternType="solid">
        <fgColor indexed="55"/>
        <bgColor indexed="64"/>
      </patternFill>
    </fill>
    <fill>
      <patternFill patternType="solid">
        <fgColor indexed="13"/>
        <bgColor indexed="64"/>
      </patternFill>
    </fill>
    <fill>
      <patternFill patternType="solid">
        <fgColor indexed="9"/>
        <bgColor indexed="64"/>
      </patternFill>
    </fill>
    <fill>
      <patternFill patternType="solid">
        <fgColor indexed="23"/>
        <bgColor indexed="64"/>
      </patternFill>
    </fill>
  </fills>
  <borders count="14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8"/>
      </bottom>
      <diagonal/>
    </border>
    <border>
      <left style="thin">
        <color indexed="9"/>
      </left>
      <right style="thin">
        <color indexed="9"/>
      </right>
      <top style="thin">
        <color indexed="9"/>
      </top>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9"/>
      </right>
      <top style="thin">
        <color indexed="8"/>
      </top>
      <bottom style="thin">
        <color indexed="8"/>
      </bottom>
      <diagonal/>
    </border>
    <border>
      <left/>
      <right/>
      <top/>
      <bottom style="thin">
        <color indexed="64"/>
      </bottom>
      <diagonal/>
    </border>
    <border>
      <left style="thin">
        <color indexed="8"/>
      </left>
      <right style="thin">
        <color indexed="9"/>
      </right>
      <top style="thin">
        <color indexed="8"/>
      </top>
      <bottom/>
      <diagonal/>
    </border>
    <border>
      <left style="thin">
        <color indexed="9"/>
      </left>
      <right style="thin">
        <color indexed="9"/>
      </right>
      <top style="thin">
        <color indexed="8"/>
      </top>
      <bottom/>
      <diagonal/>
    </border>
    <border>
      <left style="thin">
        <color indexed="9"/>
      </left>
      <right style="thin">
        <color indexed="8"/>
      </right>
      <top style="thin">
        <color indexed="8"/>
      </top>
      <bottom/>
      <diagonal/>
    </border>
    <border>
      <left/>
      <right/>
      <top/>
      <bottom style="thin">
        <color indexed="55"/>
      </bottom>
      <diagonal/>
    </border>
    <border>
      <left/>
      <right/>
      <top/>
      <bottom style="medium">
        <color indexed="22"/>
      </bottom>
      <diagonal/>
    </border>
    <border>
      <left style="thin">
        <color indexed="8"/>
      </left>
      <right style="thin">
        <color indexed="64"/>
      </right>
      <top style="thin">
        <color indexed="8"/>
      </top>
      <bottom style="thin">
        <color indexed="22"/>
      </bottom>
      <diagonal/>
    </border>
    <border>
      <left style="thin">
        <color indexed="8"/>
      </left>
      <right style="thin">
        <color indexed="64"/>
      </right>
      <top style="thin">
        <color indexed="22"/>
      </top>
      <bottom style="thin">
        <color indexed="64"/>
      </bottom>
      <diagonal/>
    </border>
    <border>
      <left style="thin">
        <color indexed="64"/>
      </left>
      <right style="hair">
        <color indexed="64"/>
      </right>
      <top style="thin">
        <color indexed="8"/>
      </top>
      <bottom style="thin">
        <color indexed="22"/>
      </bottom>
      <diagonal/>
    </border>
    <border>
      <left style="thin">
        <color indexed="64"/>
      </left>
      <right style="hair">
        <color indexed="64"/>
      </right>
      <top style="thin">
        <color indexed="22"/>
      </top>
      <bottom style="thin">
        <color indexed="22"/>
      </bottom>
      <diagonal/>
    </border>
    <border>
      <left style="thin">
        <color indexed="64"/>
      </left>
      <right style="hair">
        <color indexed="64"/>
      </right>
      <top style="thin">
        <color indexed="22"/>
      </top>
      <bottom style="thin">
        <color indexed="8"/>
      </bottom>
      <diagonal/>
    </border>
    <border>
      <left/>
      <right style="thin">
        <color indexed="8"/>
      </right>
      <top style="thin">
        <color indexed="8"/>
      </top>
      <bottom style="thin">
        <color indexed="22"/>
      </bottom>
      <diagonal/>
    </border>
    <border>
      <left/>
      <right style="thin">
        <color indexed="8"/>
      </right>
      <top style="thin">
        <color indexed="22"/>
      </top>
      <bottom style="thin">
        <color indexed="22"/>
      </bottom>
      <diagonal/>
    </border>
    <border>
      <left style="thin">
        <color indexed="8"/>
      </left>
      <right style="thin">
        <color indexed="64"/>
      </right>
      <top style="thin">
        <color indexed="22"/>
      </top>
      <bottom style="thin">
        <color indexed="22"/>
      </bottom>
      <diagonal/>
    </border>
    <border>
      <left style="thin">
        <color indexed="8"/>
      </left>
      <right style="thin">
        <color indexed="8"/>
      </right>
      <top style="thin">
        <color indexed="22"/>
      </top>
      <bottom style="thin">
        <color indexed="22"/>
      </bottom>
      <diagonal/>
    </border>
    <border>
      <left style="thin">
        <color indexed="64"/>
      </left>
      <right style="hair">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8"/>
      </right>
      <top style="thin">
        <color indexed="22"/>
      </top>
      <bottom style="thin">
        <color indexed="64"/>
      </bottom>
      <diagonal/>
    </border>
    <border>
      <left style="thin">
        <color indexed="8"/>
      </left>
      <right style="thin">
        <color indexed="8"/>
      </right>
      <top style="thin">
        <color indexed="22"/>
      </top>
      <bottom style="thin">
        <color indexed="64"/>
      </bottom>
      <diagonal/>
    </border>
    <border>
      <left/>
      <right style="thin">
        <color indexed="64"/>
      </right>
      <top style="thin">
        <color indexed="8"/>
      </top>
      <bottom style="thin">
        <color indexed="22"/>
      </bottom>
      <diagonal/>
    </border>
    <border>
      <left/>
      <right style="thin">
        <color indexed="64"/>
      </right>
      <top style="thin">
        <color indexed="22"/>
      </top>
      <bottom style="thin">
        <color indexed="22"/>
      </bottom>
      <diagonal/>
    </border>
    <border>
      <left style="thin">
        <color indexed="64"/>
      </left>
      <right style="thin">
        <color indexed="8"/>
      </right>
      <top style="thin">
        <color indexed="22"/>
      </top>
      <bottom style="thin">
        <color indexed="22"/>
      </bottom>
      <diagonal/>
    </border>
    <border>
      <left style="thin">
        <color indexed="64"/>
      </left>
      <right style="thin">
        <color indexed="8"/>
      </right>
      <top style="thin">
        <color indexed="22"/>
      </top>
      <bottom style="thin">
        <color indexed="64"/>
      </bottom>
      <diagonal/>
    </border>
    <border>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right/>
      <top/>
      <bottom style="medium">
        <color indexed="55"/>
      </bottom>
      <diagonal/>
    </border>
    <border>
      <left style="thin">
        <color indexed="22"/>
      </left>
      <right style="thin">
        <color indexed="64"/>
      </right>
      <top style="thin">
        <color indexed="8"/>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8"/>
      </bottom>
      <diagonal/>
    </border>
    <border>
      <left style="thin">
        <color indexed="64"/>
      </left>
      <right/>
      <top style="thin">
        <color indexed="64"/>
      </top>
      <bottom style="thin">
        <color indexed="22"/>
      </bottom>
      <diagonal/>
    </border>
    <border>
      <left style="thin">
        <color indexed="64"/>
      </left>
      <right/>
      <top style="thin">
        <color indexed="22"/>
      </top>
      <bottom style="thin">
        <color indexed="64"/>
      </bottom>
      <diagonal/>
    </border>
    <border>
      <left style="thin">
        <color indexed="64"/>
      </left>
      <right/>
      <top style="thin">
        <color indexed="22"/>
      </top>
      <bottom style="thin">
        <color indexed="22"/>
      </bottom>
      <diagonal/>
    </border>
    <border>
      <left style="thin">
        <color indexed="8"/>
      </left>
      <right/>
      <top style="thin">
        <color indexed="8"/>
      </top>
      <bottom style="thin">
        <color indexed="22"/>
      </bottom>
      <diagonal/>
    </border>
    <border>
      <left style="thin">
        <color indexed="8"/>
      </left>
      <right/>
      <top style="thin">
        <color indexed="22"/>
      </top>
      <bottom style="thin">
        <color indexed="22"/>
      </bottom>
      <diagonal/>
    </border>
    <border>
      <left style="thin">
        <color indexed="8"/>
      </left>
      <right/>
      <top style="thin">
        <color indexed="22"/>
      </top>
      <bottom style="thin">
        <color indexed="8"/>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22"/>
      </bottom>
      <diagonal/>
    </border>
    <border>
      <left style="thin">
        <color indexed="9"/>
      </left>
      <right style="thin">
        <color indexed="9"/>
      </right>
      <top style="thin">
        <color indexed="64"/>
      </top>
      <bottom style="thin">
        <color indexed="64"/>
      </bottom>
      <diagonal/>
    </border>
    <border>
      <left style="thin">
        <color indexed="9"/>
      </left>
      <right style="thin">
        <color indexed="9"/>
      </right>
      <top/>
      <bottom/>
      <diagonal/>
    </border>
    <border>
      <left style="thin">
        <color indexed="64"/>
      </left>
      <right style="thin">
        <color indexed="9"/>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22"/>
      </top>
      <bottom/>
      <diagonal/>
    </border>
    <border>
      <left style="thin">
        <color indexed="8"/>
      </left>
      <right style="thin">
        <color indexed="8"/>
      </right>
      <top style="thin">
        <color indexed="22"/>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ck">
        <color indexed="56"/>
      </top>
      <bottom style="thin">
        <color indexed="64"/>
      </bottom>
      <diagonal/>
    </border>
    <border>
      <left/>
      <right/>
      <top style="thick">
        <color indexed="56"/>
      </top>
      <bottom style="thin">
        <color indexed="64"/>
      </bottom>
      <diagonal/>
    </border>
    <border>
      <left/>
      <right style="thin">
        <color indexed="64"/>
      </right>
      <top style="thick">
        <color indexed="56"/>
      </top>
      <bottom style="thin">
        <color indexed="64"/>
      </bottom>
      <diagonal/>
    </border>
    <border>
      <left style="thin">
        <color indexed="64"/>
      </left>
      <right/>
      <top/>
      <bottom style="thick">
        <color indexed="56"/>
      </bottom>
      <diagonal/>
    </border>
    <border>
      <left/>
      <right/>
      <top/>
      <bottom style="thick">
        <color indexed="56"/>
      </bottom>
      <diagonal/>
    </border>
    <border>
      <left/>
      <right style="thin">
        <color indexed="64"/>
      </right>
      <top/>
      <bottom style="thick">
        <color indexed="56"/>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hair">
        <color indexed="64"/>
      </left>
      <right style="hair">
        <color indexed="64"/>
      </right>
      <top style="thin">
        <color indexed="22"/>
      </top>
      <bottom style="thin">
        <color indexed="22"/>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thin">
        <color indexed="22"/>
      </top>
      <bottom style="thin">
        <color indexed="22"/>
      </bottom>
      <diagonal/>
    </border>
    <border>
      <left/>
      <right/>
      <top style="thin">
        <color indexed="22"/>
      </top>
      <bottom style="thin">
        <color indexed="22"/>
      </bottom>
      <diagonal/>
    </border>
    <border>
      <left/>
      <right/>
      <top style="medium">
        <color indexed="55"/>
      </top>
      <bottom style="medium">
        <color indexed="55"/>
      </bottom>
      <diagonal/>
    </border>
    <border>
      <left style="hair">
        <color indexed="64"/>
      </left>
      <right/>
      <top style="thin">
        <color indexed="22"/>
      </top>
      <bottom style="thin">
        <color indexed="64"/>
      </bottom>
      <diagonal/>
    </border>
    <border>
      <left/>
      <right/>
      <top style="thin">
        <color indexed="22"/>
      </top>
      <bottom style="thin">
        <color indexed="64"/>
      </bottom>
      <diagonal/>
    </border>
    <border>
      <left/>
      <right/>
      <top style="thin">
        <color indexed="8"/>
      </top>
      <bottom style="thin">
        <color indexed="8"/>
      </bottom>
      <diagonal/>
    </border>
    <border>
      <left/>
      <right style="thin">
        <color indexed="9"/>
      </right>
      <top style="thin">
        <color indexed="8"/>
      </top>
      <bottom style="thin">
        <color indexed="8"/>
      </bottom>
      <diagonal/>
    </border>
    <border>
      <left style="hair">
        <color indexed="64"/>
      </left>
      <right style="hair">
        <color indexed="64"/>
      </right>
      <top style="thin">
        <color indexed="8"/>
      </top>
      <bottom style="thin">
        <color indexed="22"/>
      </bottom>
      <diagonal/>
    </border>
    <border>
      <left style="medium">
        <color indexed="64"/>
      </left>
      <right/>
      <top style="medium">
        <color indexed="64"/>
      </top>
      <bottom style="medium">
        <color indexed="64"/>
      </bottom>
      <diagonal/>
    </border>
    <border>
      <left style="thin">
        <color indexed="9"/>
      </left>
      <right style="thin">
        <color indexed="9"/>
      </right>
      <top style="thin">
        <color indexed="8"/>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8"/>
      </right>
      <top style="thin">
        <color indexed="9"/>
      </top>
      <bottom/>
      <diagonal/>
    </border>
    <border>
      <left style="hair">
        <color indexed="64"/>
      </left>
      <right style="hair">
        <color indexed="64"/>
      </right>
      <top style="thin">
        <color indexed="22"/>
      </top>
      <bottom style="thin">
        <color indexed="8"/>
      </bottom>
      <diagonal/>
    </border>
    <border>
      <left style="thin">
        <color indexed="8"/>
      </left>
      <right/>
      <top style="thin">
        <color indexed="8"/>
      </top>
      <bottom/>
      <diagonal/>
    </border>
    <border>
      <left/>
      <right/>
      <top style="thin">
        <color indexed="8"/>
      </top>
      <bottom/>
      <diagonal/>
    </border>
    <border>
      <left/>
      <right style="thin">
        <color indexed="9"/>
      </right>
      <top style="thin">
        <color indexed="8"/>
      </top>
      <bottom/>
      <diagonal/>
    </border>
    <border>
      <left/>
      <right/>
      <top/>
      <bottom style="thin">
        <color indexed="8"/>
      </bottom>
      <diagonal/>
    </border>
    <border>
      <left/>
      <right style="thin">
        <color indexed="9"/>
      </right>
      <top/>
      <bottom style="thin">
        <color indexed="8"/>
      </bottom>
      <diagonal/>
    </border>
    <border>
      <left/>
      <right style="thin">
        <color indexed="8"/>
      </right>
      <top style="thin">
        <color indexed="8"/>
      </top>
      <bottom style="thin">
        <color indexed="8"/>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8"/>
      </right>
      <top/>
      <bottom style="thin">
        <color indexed="8"/>
      </bottom>
      <diagonal/>
    </border>
    <border>
      <left style="hair">
        <color indexed="64"/>
      </left>
      <right/>
      <top style="thin">
        <color indexed="8"/>
      </top>
      <bottom style="thin">
        <color indexed="22"/>
      </bottom>
      <diagonal/>
    </border>
    <border>
      <left/>
      <right/>
      <top style="thin">
        <color indexed="8"/>
      </top>
      <bottom style="thin">
        <color indexed="22"/>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right/>
      <top style="thin">
        <color indexed="22"/>
      </top>
      <bottom/>
      <diagonal/>
    </border>
    <border>
      <left/>
      <right style="thin">
        <color indexed="8"/>
      </right>
      <top style="thin">
        <color indexed="22"/>
      </top>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style="medium">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ck">
        <color indexed="56"/>
      </left>
      <right/>
      <top style="thick">
        <color indexed="56"/>
      </top>
      <bottom style="thick">
        <color indexed="56"/>
      </bottom>
      <diagonal/>
    </border>
    <border>
      <left/>
      <right/>
      <top style="thick">
        <color indexed="56"/>
      </top>
      <bottom style="thick">
        <color indexed="56"/>
      </bottom>
      <diagonal/>
    </border>
    <border>
      <left/>
      <right style="thick">
        <color indexed="56"/>
      </right>
      <top style="thick">
        <color indexed="56"/>
      </top>
      <bottom style="thick">
        <color indexed="56"/>
      </bottom>
      <diagonal/>
    </border>
  </borders>
  <cellStyleXfs count="57">
    <xf numFmtId="0" fontId="0"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0" fontId="45" fillId="8" borderId="0" applyNumberFormat="0" applyBorder="0" applyAlignment="0" applyProtection="0"/>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47" fillId="3" borderId="0" applyNumberFormat="0" applyBorder="0" applyAlignment="0" applyProtection="0"/>
    <xf numFmtId="0" fontId="48" fillId="21" borderId="2" applyNumberFormat="0" applyAlignment="0" applyProtection="0"/>
    <xf numFmtId="0" fontId="49" fillId="22" borderId="3" applyNumberFormat="0" applyAlignment="0" applyProtection="0"/>
    <xf numFmtId="0" fontId="50" fillId="0" borderId="0" applyNumberFormat="0" applyFill="0" applyBorder="0" applyAlignment="0" applyProtection="0"/>
    <xf numFmtId="0" fontId="51" fillId="4" borderId="0" applyNumberFormat="0" applyBorder="0" applyAlignment="0" applyProtection="0"/>
    <xf numFmtId="0" fontId="52" fillId="0" borderId="4" applyNumberFormat="0" applyFill="0" applyAlignment="0" applyProtection="0"/>
    <xf numFmtId="0" fontId="53" fillId="0" borderId="5" applyNumberFormat="0" applyFill="0" applyAlignment="0" applyProtection="0"/>
    <xf numFmtId="0" fontId="54" fillId="0" borderId="6" applyNumberFormat="0" applyFill="0" applyAlignment="0" applyProtection="0"/>
    <xf numFmtId="0" fontId="54" fillId="0" borderId="0" applyNumberFormat="0" applyFill="0" applyBorder="0" applyAlignment="0" applyProtection="0"/>
    <xf numFmtId="0" fontId="12"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55" fillId="7" borderId="2" applyNumberFormat="0" applyAlignment="0" applyProtection="0"/>
    <xf numFmtId="0" fontId="56" fillId="0" borderId="8" applyNumberFormat="0" applyFill="0" applyAlignment="0" applyProtection="0"/>
    <xf numFmtId="0" fontId="57" fillId="23" borderId="0" applyNumberFormat="0" applyBorder="0" applyAlignment="0" applyProtection="0"/>
    <xf numFmtId="0" fontId="2" fillId="0" borderId="0"/>
    <xf numFmtId="0" fontId="2" fillId="0" borderId="0"/>
    <xf numFmtId="0" fontId="2" fillId="0" borderId="0"/>
    <xf numFmtId="0" fontId="2" fillId="0" borderId="0"/>
    <xf numFmtId="0" fontId="1" fillId="0" borderId="0"/>
    <xf numFmtId="0" fontId="6" fillId="0" borderId="0"/>
    <xf numFmtId="0" fontId="1" fillId="20" borderId="1" applyNumberFormat="0" applyFont="0" applyAlignment="0" applyProtection="0"/>
    <xf numFmtId="0" fontId="45" fillId="0" borderId="0"/>
    <xf numFmtId="0" fontId="45" fillId="0" borderId="0"/>
    <xf numFmtId="0" fontId="42" fillId="0" borderId="0"/>
    <xf numFmtId="0" fontId="8" fillId="0" borderId="0"/>
    <xf numFmtId="0" fontId="45" fillId="0" borderId="0"/>
    <xf numFmtId="0" fontId="8" fillId="0" borderId="0"/>
    <xf numFmtId="0" fontId="58" fillId="21" borderId="7" applyNumberForma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0" borderId="0" applyNumberFormat="0" applyFill="0" applyBorder="0" applyAlignment="0" applyProtection="0"/>
  </cellStyleXfs>
  <cellXfs count="558">
    <xf numFmtId="0" fontId="0" fillId="0" borderId="0" xfId="0"/>
    <xf numFmtId="0" fontId="0" fillId="0" borderId="0" xfId="0" applyFill="1"/>
    <xf numFmtId="0" fontId="0" fillId="0" borderId="0" xfId="0" applyFill="1" applyAlignment="1">
      <alignment horizontal="center" vertical="center" wrapText="1"/>
    </xf>
    <xf numFmtId="0" fontId="0" fillId="0" borderId="0" xfId="0" applyFill="1" applyBorder="1"/>
    <xf numFmtId="0" fontId="0" fillId="0" borderId="0" xfId="0" applyFill="1" applyBorder="1" applyAlignment="1">
      <alignment horizontal="center"/>
    </xf>
    <xf numFmtId="0" fontId="6" fillId="0" borderId="0" xfId="0" applyFont="1" applyFill="1"/>
    <xf numFmtId="0" fontId="6" fillId="0" borderId="0" xfId="0" applyNumberFormat="1" applyFont="1" applyFill="1"/>
    <xf numFmtId="4" fontId="6" fillId="0" borderId="0" xfId="0" applyNumberFormat="1" applyFont="1" applyFill="1"/>
    <xf numFmtId="3" fontId="6" fillId="0" borderId="0" xfId="0" applyNumberFormat="1" applyFont="1" applyFill="1"/>
    <xf numFmtId="49" fontId="6" fillId="0" borderId="0" xfId="0" applyNumberFormat="1" applyFont="1" applyFill="1"/>
    <xf numFmtId="3" fontId="0" fillId="0" borderId="0" xfId="0" applyNumberFormat="1" applyFill="1"/>
    <xf numFmtId="49" fontId="33" fillId="0" borderId="0" xfId="0" applyNumberFormat="1" applyFont="1" applyFill="1"/>
    <xf numFmtId="49" fontId="33" fillId="0" borderId="0" xfId="0" applyNumberFormat="1" applyFont="1" applyFill="1" applyAlignment="1">
      <alignment horizontal="center"/>
    </xf>
    <xf numFmtId="14" fontId="0" fillId="0" borderId="0" xfId="0" applyNumberFormat="1"/>
    <xf numFmtId="0" fontId="6" fillId="0" borderId="0" xfId="0" applyFont="1" applyFill="1" applyBorder="1"/>
    <xf numFmtId="0" fontId="3" fillId="24" borderId="10" xfId="43" applyFont="1" applyFill="1" applyBorder="1" applyAlignment="1" applyProtection="1">
      <alignment horizontal="center" vertical="center"/>
      <protection hidden="1"/>
    </xf>
    <xf numFmtId="14" fontId="21" fillId="0" borderId="11" xfId="40" applyNumberFormat="1"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17" fillId="0" borderId="0" xfId="35" applyFont="1" applyFill="1" applyBorder="1" applyAlignment="1" applyProtection="1">
      <alignment horizontal="center" vertical="center" wrapText="1"/>
      <protection hidden="1"/>
    </xf>
    <xf numFmtId="0" fontId="0" fillId="0" borderId="0" xfId="0" applyFill="1" applyBorder="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19" fillId="0" borderId="0" xfId="0" applyFont="1" applyFill="1" applyProtection="1">
      <protection hidden="1"/>
    </xf>
    <xf numFmtId="0" fontId="0" fillId="0" borderId="0" xfId="0" applyFill="1" applyAlignment="1" applyProtection="1">
      <protection hidden="1"/>
    </xf>
    <xf numFmtId="178" fontId="31" fillId="0" borderId="0" xfId="0" applyNumberFormat="1" applyFont="1" applyFill="1" applyBorder="1" applyAlignment="1" applyProtection="1">
      <alignment horizontal="center" vertical="center"/>
      <protection hidden="1"/>
    </xf>
    <xf numFmtId="0" fontId="31" fillId="0" borderId="0" xfId="0" applyFont="1" applyFill="1" applyBorder="1" applyAlignment="1" applyProtection="1">
      <alignment horizontal="left" vertical="top" wrapText="1"/>
      <protection hidden="1"/>
    </xf>
    <xf numFmtId="3" fontId="31" fillId="0" borderId="0" xfId="0" applyNumberFormat="1" applyFont="1" applyFill="1" applyBorder="1" applyAlignment="1" applyProtection="1">
      <alignment horizontal="right" vertical="top"/>
      <protection hidden="1"/>
    </xf>
    <xf numFmtId="0" fontId="6" fillId="0" borderId="0" xfId="0" applyFont="1" applyAlignment="1">
      <alignment vertical="center"/>
    </xf>
    <xf numFmtId="0" fontId="6" fillId="0" borderId="0" xfId="0" applyFont="1"/>
    <xf numFmtId="1" fontId="6" fillId="0" borderId="0" xfId="0" applyNumberFormat="1" applyFont="1" applyAlignment="1">
      <alignment vertical="center"/>
    </xf>
    <xf numFmtId="0" fontId="5" fillId="0" borderId="0" xfId="0" applyFont="1" applyAlignment="1">
      <alignment vertical="center"/>
    </xf>
    <xf numFmtId="0" fontId="33" fillId="0" borderId="0" xfId="50" applyFont="1" applyFill="1" applyBorder="1" applyAlignment="1">
      <alignment horizontal="right" vertical="center"/>
    </xf>
    <xf numFmtId="0" fontId="33" fillId="0" borderId="0" xfId="50" applyFont="1" applyFill="1" applyBorder="1" applyAlignment="1">
      <alignment vertical="center"/>
    </xf>
    <xf numFmtId="1" fontId="33" fillId="0" borderId="0" xfId="50" applyNumberFormat="1" applyFont="1" applyFill="1" applyBorder="1" applyAlignment="1">
      <alignment horizontal="right"/>
    </xf>
    <xf numFmtId="0" fontId="6" fillId="0" borderId="0" xfId="0" applyFont="1" applyFill="1" applyBorder="1" applyAlignment="1">
      <alignment vertical="center"/>
    </xf>
    <xf numFmtId="49" fontId="33" fillId="0" borderId="0" xfId="40" applyNumberFormat="1" applyFont="1" applyFill="1" applyBorder="1" applyAlignment="1"/>
    <xf numFmtId="0" fontId="6" fillId="0" borderId="0" xfId="0" applyFont="1" applyFill="1" applyBorder="1" applyAlignment="1"/>
    <xf numFmtId="49" fontId="19" fillId="0" borderId="0" xfId="0" applyNumberFormat="1" applyFont="1" applyBorder="1" applyAlignment="1" applyProtection="1">
      <alignment horizontal="left" vertical="center"/>
    </xf>
    <xf numFmtId="0" fontId="20" fillId="0" borderId="0" xfId="0" applyFont="1" applyAlignment="1" applyProtection="1">
      <alignment vertical="center"/>
    </xf>
    <xf numFmtId="3" fontId="19" fillId="0" borderId="0" xfId="0" applyNumberFormat="1" applyFont="1" applyBorder="1" applyAlignment="1" applyProtection="1">
      <alignment horizontal="right" vertical="center"/>
    </xf>
    <xf numFmtId="49" fontId="19" fillId="0" borderId="0" xfId="0" applyNumberFormat="1" applyFont="1" applyFill="1" applyBorder="1" applyAlignment="1" applyProtection="1">
      <alignment horizontal="left" vertical="center"/>
    </xf>
    <xf numFmtId="3" fontId="19" fillId="0" borderId="0" xfId="0" applyNumberFormat="1" applyFont="1" applyBorder="1" applyAlignment="1" applyProtection="1">
      <alignment vertical="center"/>
    </xf>
    <xf numFmtId="49" fontId="32" fillId="25" borderId="12" xfId="0" applyNumberFormat="1" applyFont="1" applyFill="1" applyBorder="1" applyAlignment="1" applyProtection="1">
      <alignment horizontal="center" vertical="center"/>
      <protection locked="0"/>
    </xf>
    <xf numFmtId="1" fontId="33" fillId="0" borderId="0" xfId="50" applyNumberFormat="1" applyFont="1" applyFill="1" applyBorder="1" applyAlignment="1">
      <alignment horizontal="right" vertical="center"/>
    </xf>
    <xf numFmtId="49" fontId="33" fillId="0" borderId="0" xfId="40" applyNumberFormat="1" applyFont="1" applyFill="1" applyBorder="1" applyAlignment="1">
      <alignment vertical="center"/>
    </xf>
    <xf numFmtId="0" fontId="28" fillId="0" borderId="0" xfId="0" applyFont="1" applyFill="1" applyAlignment="1" applyProtection="1">
      <alignment horizontal="center" vertical="center" wrapText="1"/>
      <protection hidden="1"/>
    </xf>
    <xf numFmtId="0" fontId="19" fillId="0" borderId="0" xfId="45" applyFont="1" applyBorder="1" applyAlignment="1" applyProtection="1">
      <alignment horizontal="right" shrinkToFit="1"/>
    </xf>
    <xf numFmtId="0" fontId="0" fillId="0" borderId="0" xfId="0" applyFill="1" applyAlignment="1"/>
    <xf numFmtId="0" fontId="34" fillId="0" borderId="0" xfId="45" applyNumberFormat="1" applyFont="1" applyFill="1" applyBorder="1" applyAlignment="1" applyProtection="1"/>
    <xf numFmtId="3" fontId="19" fillId="0" borderId="0" xfId="45" applyNumberFormat="1" applyFont="1" applyBorder="1" applyAlignment="1" applyProtection="1">
      <alignment horizontal="left" vertical="center" shrinkToFit="1"/>
    </xf>
    <xf numFmtId="0" fontId="20" fillId="0" borderId="0" xfId="45" applyFont="1" applyBorder="1" applyAlignment="1" applyProtection="1">
      <alignment horizontal="left" vertical="center" shrinkToFit="1"/>
    </xf>
    <xf numFmtId="3" fontId="19" fillId="0" borderId="0" xfId="45" applyNumberFormat="1" applyFont="1" applyFill="1" applyBorder="1" applyAlignment="1" applyProtection="1">
      <alignment vertical="center"/>
    </xf>
    <xf numFmtId="0" fontId="19" fillId="0" borderId="0" xfId="45" applyFont="1" applyBorder="1" applyAlignment="1" applyProtection="1">
      <alignment vertical="center"/>
    </xf>
    <xf numFmtId="0" fontId="19" fillId="0" borderId="0" xfId="45" applyFont="1" applyBorder="1" applyAlignment="1" applyProtection="1">
      <alignment horizontal="left" vertical="center"/>
    </xf>
    <xf numFmtId="0" fontId="34" fillId="0" borderId="0" xfId="45" applyNumberFormat="1" applyFont="1" applyFill="1" applyBorder="1" applyAlignment="1" applyProtection="1">
      <alignment vertical="center"/>
      <protection hidden="1"/>
    </xf>
    <xf numFmtId="3" fontId="19" fillId="0" borderId="0" xfId="45" applyNumberFormat="1" applyFont="1" applyFill="1" applyBorder="1" applyAlignment="1" applyProtection="1">
      <alignment horizontal="left" vertical="center"/>
    </xf>
    <xf numFmtId="0" fontId="8" fillId="0" borderId="0" xfId="52" applyBorder="1"/>
    <xf numFmtId="49" fontId="31" fillId="0" borderId="0" xfId="0" applyNumberFormat="1" applyFont="1" applyFill="1" applyBorder="1" applyAlignment="1" applyProtection="1">
      <alignment horizontal="left" vertical="top" wrapText="1" indent="1"/>
      <protection hidden="1"/>
    </xf>
    <xf numFmtId="0" fontId="21" fillId="0" borderId="0" xfId="0" applyFont="1" applyFill="1" applyAlignment="1" applyProtection="1">
      <alignment horizontal="right" vertical="top"/>
      <protection hidden="1"/>
    </xf>
    <xf numFmtId="0" fontId="5" fillId="24" borderId="13" xfId="0" applyFont="1" applyFill="1" applyBorder="1" applyAlignment="1">
      <alignment horizontal="center" vertical="center"/>
    </xf>
    <xf numFmtId="0" fontId="29" fillId="24" borderId="13" xfId="49" applyFont="1" applyFill="1" applyBorder="1" applyAlignment="1">
      <alignment horizontal="center" vertical="center" wrapText="1"/>
    </xf>
    <xf numFmtId="0" fontId="36" fillId="0" borderId="11" xfId="0" applyNumberFormat="1" applyFont="1" applyFill="1" applyBorder="1" applyAlignment="1">
      <alignment vertical="center"/>
    </xf>
    <xf numFmtId="0" fontId="64" fillId="0" borderId="14" xfId="49" applyNumberFormat="1" applyFont="1" applyFill="1" applyBorder="1" applyAlignment="1">
      <alignment horizontal="right" vertical="center"/>
    </xf>
    <xf numFmtId="0" fontId="36" fillId="0" borderId="0" xfId="0" applyFont="1" applyFill="1" applyBorder="1" applyAlignment="1">
      <alignment vertical="center"/>
    </xf>
    <xf numFmtId="190" fontId="36" fillId="0" borderId="11" xfId="0" applyNumberFormat="1" applyFont="1" applyFill="1" applyBorder="1" applyAlignment="1">
      <alignment horizontal="center" vertical="center"/>
    </xf>
    <xf numFmtId="0" fontId="36" fillId="0" borderId="15" xfId="0" applyNumberFormat="1" applyFont="1" applyFill="1" applyBorder="1" applyAlignment="1">
      <alignment vertical="center"/>
    </xf>
    <xf numFmtId="0" fontId="64" fillId="0" borderId="16" xfId="49" applyNumberFormat="1" applyFont="1" applyFill="1" applyBorder="1" applyAlignment="1">
      <alignment horizontal="right" vertical="center"/>
    </xf>
    <xf numFmtId="190" fontId="36" fillId="0" borderId="15" xfId="0" applyNumberFormat="1" applyFont="1" applyFill="1" applyBorder="1" applyAlignment="1">
      <alignment horizontal="center" vertical="center"/>
    </xf>
    <xf numFmtId="0" fontId="36" fillId="0" borderId="17" xfId="0" applyNumberFormat="1" applyFont="1" applyFill="1" applyBorder="1" applyAlignment="1">
      <alignment vertical="center"/>
    </xf>
    <xf numFmtId="0" fontId="64" fillId="0" borderId="18" xfId="49" applyNumberFormat="1" applyFont="1" applyFill="1" applyBorder="1" applyAlignment="1">
      <alignment horizontal="right" vertical="center"/>
    </xf>
    <xf numFmtId="190" fontId="36" fillId="0" borderId="17" xfId="0" applyNumberFormat="1" applyFont="1" applyFill="1" applyBorder="1" applyAlignment="1">
      <alignment horizontal="center" vertical="center"/>
    </xf>
    <xf numFmtId="0" fontId="65" fillId="0" borderId="0" xfId="0" applyFont="1" applyAlignment="1" applyProtection="1">
      <alignment horizontal="right" vertical="center"/>
    </xf>
    <xf numFmtId="0" fontId="29" fillId="24" borderId="19" xfId="0" applyFont="1" applyFill="1" applyBorder="1" applyAlignment="1">
      <alignment horizontal="center" vertical="center" wrapText="1"/>
    </xf>
    <xf numFmtId="0" fontId="29" fillId="24" borderId="19" xfId="42" applyFont="1" applyFill="1" applyBorder="1" applyAlignment="1">
      <alignment horizontal="center" vertical="center"/>
    </xf>
    <xf numFmtId="192" fontId="32" fillId="25" borderId="12" xfId="0" applyNumberFormat="1" applyFont="1" applyFill="1" applyBorder="1" applyAlignment="1" applyProtection="1">
      <alignment horizontal="center" vertical="center" shrinkToFit="1"/>
      <protection locked="0"/>
    </xf>
    <xf numFmtId="195" fontId="32" fillId="25" borderId="12" xfId="0" applyNumberFormat="1" applyFont="1" applyFill="1" applyBorder="1" applyAlignment="1" applyProtection="1">
      <alignment horizontal="center" vertical="center"/>
      <protection locked="0"/>
    </xf>
    <xf numFmtId="3" fontId="32" fillId="25" borderId="12" xfId="0" applyNumberFormat="1" applyFont="1" applyFill="1" applyBorder="1" applyAlignment="1" applyProtection="1">
      <alignment horizontal="center" vertical="center"/>
      <protection locked="0"/>
    </xf>
    <xf numFmtId="1" fontId="32" fillId="25" borderId="12" xfId="0" applyNumberFormat="1" applyFont="1" applyFill="1" applyBorder="1" applyAlignment="1" applyProtection="1">
      <alignment horizontal="center" vertical="center"/>
      <protection locked="0"/>
    </xf>
    <xf numFmtId="182" fontId="36" fillId="0" borderId="20" xfId="0" applyNumberFormat="1" applyFont="1" applyFill="1" applyBorder="1" applyAlignment="1" applyProtection="1">
      <alignment horizontal="right" vertical="center"/>
    </xf>
    <xf numFmtId="182" fontId="36" fillId="0" borderId="21" xfId="0" applyNumberFormat="1" applyFont="1" applyFill="1" applyBorder="1" applyAlignment="1" applyProtection="1">
      <alignment horizontal="right" vertical="center"/>
    </xf>
    <xf numFmtId="3" fontId="36" fillId="0" borderId="21" xfId="0" applyNumberFormat="1" applyFont="1" applyFill="1" applyBorder="1" applyAlignment="1" applyProtection="1">
      <alignment vertical="center"/>
      <protection locked="0"/>
    </xf>
    <xf numFmtId="3" fontId="36" fillId="0" borderId="22" xfId="0" applyNumberFormat="1" applyFont="1" applyFill="1" applyBorder="1" applyAlignment="1" applyProtection="1">
      <alignment vertical="center"/>
      <protection locked="0"/>
    </xf>
    <xf numFmtId="182" fontId="36" fillId="0" borderId="22" xfId="0" applyNumberFormat="1" applyFont="1" applyFill="1" applyBorder="1" applyAlignment="1" applyProtection="1">
      <alignment horizontal="right" vertical="center"/>
    </xf>
    <xf numFmtId="3" fontId="36" fillId="0" borderId="20" xfId="0" applyNumberFormat="1" applyFont="1" applyFill="1" applyBorder="1" applyAlignment="1" applyProtection="1">
      <alignment vertical="center"/>
      <protection locked="0"/>
    </xf>
    <xf numFmtId="0" fontId="30" fillId="26" borderId="23" xfId="42" applyFont="1" applyFill="1" applyBorder="1" applyAlignment="1">
      <alignment horizontal="center" vertical="center" wrapText="1"/>
    </xf>
    <xf numFmtId="0" fontId="30" fillId="26" borderId="23" xfId="0" applyFont="1" applyFill="1" applyBorder="1" applyAlignment="1">
      <alignment horizontal="center" vertical="center" wrapText="1"/>
    </xf>
    <xf numFmtId="0" fontId="30" fillId="26" borderId="24" xfId="42" applyFont="1" applyFill="1" applyBorder="1" applyAlignment="1">
      <alignment horizontal="center" vertical="center"/>
    </xf>
    <xf numFmtId="0" fontId="30" fillId="26" borderId="24" xfId="42" applyFont="1" applyFill="1" applyBorder="1" applyAlignment="1">
      <alignment horizontal="center" vertical="center" wrapText="1"/>
    </xf>
    <xf numFmtId="0" fontId="30" fillId="26" borderId="24" xfId="0" applyFont="1" applyFill="1" applyBorder="1" applyAlignment="1">
      <alignment horizontal="center" vertical="center" wrapText="1"/>
    </xf>
    <xf numFmtId="0" fontId="30" fillId="26" borderId="25" xfId="0" applyFont="1" applyFill="1" applyBorder="1" applyAlignment="1">
      <alignment horizontal="center" vertical="center" wrapText="1"/>
    </xf>
    <xf numFmtId="0" fontId="30" fillId="26" borderId="26" xfId="0" applyFont="1" applyFill="1" applyBorder="1" applyAlignment="1">
      <alignment horizontal="center" vertical="center" wrapText="1"/>
    </xf>
    <xf numFmtId="0" fontId="31" fillId="0" borderId="27" xfId="0" applyFont="1" applyFill="1" applyBorder="1" applyAlignment="1" applyProtection="1">
      <alignment horizontal="left" vertical="top" wrapText="1"/>
      <protection hidden="1"/>
    </xf>
    <xf numFmtId="3" fontId="31" fillId="0" borderId="27" xfId="0" applyNumberFormat="1" applyFont="1" applyFill="1" applyBorder="1" applyAlignment="1" applyProtection="1">
      <alignment horizontal="right" vertical="top"/>
      <protection hidden="1"/>
    </xf>
    <xf numFmtId="3" fontId="63" fillId="0" borderId="0" xfId="44" applyNumberFormat="1" applyFont="1" applyBorder="1" applyAlignment="1" applyProtection="1">
      <alignment horizontal="right" vertical="center"/>
    </xf>
    <xf numFmtId="0" fontId="20" fillId="0" borderId="0" xfId="45" applyFont="1" applyBorder="1" applyAlignment="1" applyProtection="1">
      <alignment horizontal="right" shrinkToFit="1"/>
    </xf>
    <xf numFmtId="0" fontId="19" fillId="0" borderId="0" xfId="45" applyFont="1" applyFill="1" applyBorder="1" applyAlignment="1" applyProtection="1">
      <alignment horizontal="right" vertical="center"/>
    </xf>
    <xf numFmtId="0" fontId="20" fillId="0" borderId="0" xfId="0" applyFont="1" applyBorder="1" applyAlignment="1" applyProtection="1">
      <alignment horizontal="right" vertical="center" shrinkToFit="1"/>
    </xf>
    <xf numFmtId="0" fontId="33" fillId="0" borderId="0" xfId="50" applyFont="1" applyFill="1" applyBorder="1" applyAlignment="1"/>
    <xf numFmtId="0" fontId="30" fillId="26" borderId="28" xfId="0" applyFont="1" applyFill="1" applyBorder="1" applyAlignment="1">
      <alignment horizontal="center" vertical="center" wrapText="1"/>
    </xf>
    <xf numFmtId="0" fontId="30" fillId="26" borderId="29" xfId="42" applyFont="1" applyFill="1" applyBorder="1" applyAlignment="1">
      <alignment horizontal="center" vertical="center"/>
    </xf>
    <xf numFmtId="0" fontId="30" fillId="26" borderId="29" xfId="42" applyFont="1" applyFill="1" applyBorder="1" applyAlignment="1">
      <alignment horizontal="center" vertical="center" wrapText="1"/>
    </xf>
    <xf numFmtId="0" fontId="30" fillId="26" borderId="29" xfId="0" applyFont="1" applyFill="1" applyBorder="1" applyAlignment="1">
      <alignment horizontal="center" vertical="center" wrapText="1"/>
    </xf>
    <xf numFmtId="0" fontId="30" fillId="26" borderId="30" xfId="0" applyFont="1" applyFill="1" applyBorder="1" applyAlignment="1">
      <alignment horizontal="center" vertical="center" wrapText="1"/>
    </xf>
    <xf numFmtId="0" fontId="20" fillId="0" borderId="0" xfId="45" applyFont="1" applyBorder="1" applyAlignment="1" applyProtection="1">
      <alignment horizontal="right" vertical="center" shrinkToFit="1"/>
    </xf>
    <xf numFmtId="0" fontId="6" fillId="0" borderId="0" xfId="45" applyFont="1" applyFill="1" applyBorder="1" applyAlignment="1" applyProtection="1">
      <alignment vertical="center"/>
    </xf>
    <xf numFmtId="0" fontId="6" fillId="0" borderId="0" xfId="45" applyFont="1" applyFill="1" applyBorder="1" applyAlignment="1" applyProtection="1">
      <alignment horizontal="left" vertical="center"/>
    </xf>
    <xf numFmtId="0" fontId="19" fillId="0" borderId="0" xfId="45" applyFont="1" applyFill="1" applyBorder="1" applyAlignment="1" applyProtection="1">
      <alignment horizontal="center" vertical="center"/>
    </xf>
    <xf numFmtId="0" fontId="0" fillId="0" borderId="0" xfId="0" applyAlignment="1">
      <alignment vertical="center"/>
    </xf>
    <xf numFmtId="0" fontId="6" fillId="0" borderId="0" xfId="0" applyFont="1" applyAlignment="1" applyProtection="1">
      <alignment horizontal="center"/>
      <protection hidden="1"/>
    </xf>
    <xf numFmtId="0" fontId="62" fillId="0" borderId="0" xfId="0" applyNumberFormat="1" applyFont="1" applyBorder="1" applyAlignment="1">
      <alignment horizontal="left" shrinkToFit="1"/>
    </xf>
    <xf numFmtId="0" fontId="62" fillId="0" borderId="0" xfId="45" applyNumberFormat="1" applyFont="1" applyFill="1" applyBorder="1" applyAlignment="1" applyProtection="1">
      <alignment horizontal="left" shrinkToFit="1"/>
    </xf>
    <xf numFmtId="0" fontId="62" fillId="0" borderId="31" xfId="45" applyNumberFormat="1" applyFont="1" applyFill="1" applyBorder="1" applyAlignment="1" applyProtection="1">
      <alignment horizontal="left" shrinkToFit="1"/>
    </xf>
    <xf numFmtId="49" fontId="62" fillId="0" borderId="0" xfId="45" applyNumberFormat="1" applyFont="1" applyFill="1" applyBorder="1" applyAlignment="1" applyProtection="1">
      <alignment horizontal="left" shrinkToFit="1"/>
    </xf>
    <xf numFmtId="0" fontId="62" fillId="0" borderId="0" xfId="52" applyNumberFormat="1" applyFont="1" applyBorder="1" applyAlignment="1">
      <alignment horizontal="left" shrinkToFit="1"/>
    </xf>
    <xf numFmtId="0" fontId="5" fillId="0" borderId="0" xfId="45" applyNumberFormat="1" applyFont="1" applyFill="1" applyBorder="1" applyAlignment="1" applyProtection="1">
      <alignment horizontal="left" shrinkToFit="1"/>
    </xf>
    <xf numFmtId="0" fontId="28" fillId="0" borderId="0" xfId="0" applyFont="1" applyFill="1" applyBorder="1" applyAlignment="1" applyProtection="1">
      <alignment horizontal="center" vertical="center" wrapText="1"/>
      <protection hidden="1"/>
    </xf>
    <xf numFmtId="0" fontId="20" fillId="0" borderId="0" xfId="0" applyFont="1" applyBorder="1" applyAlignment="1" applyProtection="1">
      <alignment horizontal="right" vertical="center"/>
    </xf>
    <xf numFmtId="3" fontId="20" fillId="0" borderId="0" xfId="0" applyNumberFormat="1" applyFont="1" applyBorder="1" applyAlignment="1" applyProtection="1">
      <alignment horizontal="right" vertical="center" shrinkToFit="1"/>
    </xf>
    <xf numFmtId="0" fontId="70" fillId="0" borderId="0" xfId="48" applyFont="1"/>
    <xf numFmtId="0" fontId="6" fillId="0" borderId="0" xfId="45" applyFont="1"/>
    <xf numFmtId="3" fontId="19" fillId="0" borderId="32" xfId="45" applyNumberFormat="1" applyFont="1" applyFill="1" applyBorder="1" applyAlignment="1" applyProtection="1">
      <alignment horizontal="left"/>
      <protection hidden="1"/>
    </xf>
    <xf numFmtId="3" fontId="19" fillId="0" borderId="0" xfId="45" applyNumberFormat="1" applyFont="1" applyFill="1" applyBorder="1" applyAlignment="1" applyProtection="1">
      <alignment horizontal="left"/>
      <protection hidden="1"/>
    </xf>
    <xf numFmtId="49" fontId="19" fillId="0" borderId="0" xfId="45" applyNumberFormat="1" applyFont="1" applyFill="1" applyBorder="1" applyAlignment="1" applyProtection="1">
      <alignment horizontal="left"/>
      <protection hidden="1"/>
    </xf>
    <xf numFmtId="3" fontId="19" fillId="0" borderId="0" xfId="45" applyNumberFormat="1" applyFont="1" applyFill="1" applyBorder="1" applyAlignment="1" applyProtection="1">
      <alignment horizontal="center"/>
      <protection hidden="1"/>
    </xf>
    <xf numFmtId="3" fontId="19" fillId="0" borderId="32" xfId="45" applyNumberFormat="1" applyFont="1" applyBorder="1" applyAlignment="1" applyProtection="1">
      <alignment horizontal="left"/>
      <protection hidden="1"/>
    </xf>
    <xf numFmtId="49" fontId="19" fillId="0" borderId="0" xfId="45" applyNumberFormat="1" applyFont="1" applyBorder="1" applyAlignment="1" applyProtection="1">
      <alignment horizontal="left"/>
      <protection hidden="1"/>
    </xf>
    <xf numFmtId="0" fontId="20" fillId="0" borderId="0" xfId="45" applyFont="1" applyAlignment="1" applyProtection="1">
      <protection hidden="1"/>
    </xf>
    <xf numFmtId="0" fontId="19" fillId="0" borderId="0" xfId="45" applyFont="1" applyBorder="1" applyAlignment="1" applyProtection="1">
      <alignment horizontal="left"/>
      <protection hidden="1"/>
    </xf>
    <xf numFmtId="0" fontId="20" fillId="0" borderId="0" xfId="45" applyFont="1" applyBorder="1" applyAlignment="1" applyProtection="1">
      <alignment horizontal="right"/>
      <protection hidden="1"/>
    </xf>
    <xf numFmtId="3" fontId="20" fillId="0" borderId="0" xfId="45" applyNumberFormat="1" applyFont="1" applyAlignment="1" applyProtection="1">
      <protection hidden="1"/>
    </xf>
    <xf numFmtId="0" fontId="5" fillId="0" borderId="0" xfId="45" applyNumberFormat="1" applyFont="1" applyFill="1" applyBorder="1" applyAlignment="1" applyProtection="1">
      <alignment vertical="center"/>
      <protection hidden="1"/>
    </xf>
    <xf numFmtId="0" fontId="70" fillId="0" borderId="0" xfId="51" applyFont="1" applyProtection="1">
      <protection hidden="1"/>
    </xf>
    <xf numFmtId="0" fontId="6" fillId="0" borderId="0" xfId="0" applyFont="1" applyAlignment="1" applyProtection="1">
      <alignment vertical="center"/>
      <protection hidden="1"/>
    </xf>
    <xf numFmtId="0" fontId="19" fillId="0" borderId="32" xfId="48" applyNumberFormat="1" applyFont="1" applyBorder="1" applyAlignment="1" applyProtection="1">
      <alignment horizontal="center"/>
      <protection hidden="1"/>
    </xf>
    <xf numFmtId="182" fontId="36" fillId="0" borderId="33" xfId="48" applyNumberFormat="1" applyFont="1" applyFill="1" applyBorder="1" applyAlignment="1">
      <alignment horizontal="right" vertical="center"/>
    </xf>
    <xf numFmtId="182" fontId="36" fillId="0" borderId="34" xfId="48" applyNumberFormat="1" applyFont="1" applyFill="1" applyBorder="1" applyAlignment="1">
      <alignment horizontal="right" vertical="center"/>
    </xf>
    <xf numFmtId="0" fontId="72" fillId="0" borderId="0" xfId="48" applyFont="1" applyProtection="1">
      <protection hidden="1"/>
    </xf>
    <xf numFmtId="0" fontId="72" fillId="0" borderId="0" xfId="48" applyFont="1" applyAlignment="1" applyProtection="1">
      <protection hidden="1"/>
    </xf>
    <xf numFmtId="0" fontId="72" fillId="0" borderId="0" xfId="48" applyFont="1"/>
    <xf numFmtId="0" fontId="36" fillId="0" borderId="35" xfId="41" applyNumberFormat="1" applyFont="1" applyFill="1" applyBorder="1" applyAlignment="1" applyProtection="1">
      <alignment horizontal="left" vertical="center"/>
    </xf>
    <xf numFmtId="178" fontId="36" fillId="0" borderId="20" xfId="41" applyNumberFormat="1" applyFont="1" applyFill="1" applyBorder="1" applyAlignment="1" applyProtection="1">
      <alignment horizontal="center" vertical="center"/>
    </xf>
    <xf numFmtId="0" fontId="36" fillId="0" borderId="36" xfId="41" applyNumberFormat="1" applyFont="1" applyFill="1" applyBorder="1" applyAlignment="1" applyProtection="1">
      <alignment horizontal="left" vertical="center"/>
    </xf>
    <xf numFmtId="178" fontId="36" fillId="0" borderId="21" xfId="41" applyNumberFormat="1" applyFont="1" applyFill="1" applyBorder="1" applyAlignment="1" applyProtection="1">
      <alignment horizontal="center" vertical="center"/>
    </xf>
    <xf numFmtId="0" fontId="36" fillId="0" borderId="37" xfId="41" applyNumberFormat="1" applyFont="1" applyFill="1" applyBorder="1" applyAlignment="1" applyProtection="1">
      <alignment horizontal="left" vertical="center"/>
    </xf>
    <xf numFmtId="178" fontId="36" fillId="0" borderId="22" xfId="41" applyNumberFormat="1" applyFont="1" applyFill="1" applyBorder="1" applyAlignment="1" applyProtection="1">
      <alignment horizontal="center" vertical="center"/>
    </xf>
    <xf numFmtId="0" fontId="75" fillId="0" borderId="36" xfId="41" applyNumberFormat="1" applyFont="1" applyFill="1" applyBorder="1" applyAlignment="1" applyProtection="1">
      <alignment horizontal="left" vertical="center" shrinkToFit="1"/>
    </xf>
    <xf numFmtId="49" fontId="64" fillId="0" borderId="35" xfId="41" applyNumberFormat="1" applyFont="1" applyFill="1" applyBorder="1" applyAlignment="1" applyProtection="1">
      <alignment horizontal="left" vertical="center"/>
      <protection hidden="1"/>
    </xf>
    <xf numFmtId="178" fontId="36" fillId="0" borderId="20" xfId="48" applyNumberFormat="1" applyFont="1" applyFill="1" applyBorder="1" applyAlignment="1" applyProtection="1">
      <alignment horizontal="center" vertical="center"/>
      <protection hidden="1"/>
    </xf>
    <xf numFmtId="3" fontId="36" fillId="25" borderId="38" xfId="48" applyNumberFormat="1" applyFont="1" applyFill="1" applyBorder="1" applyAlignment="1" applyProtection="1">
      <alignment vertical="center"/>
      <protection hidden="1"/>
    </xf>
    <xf numFmtId="49" fontId="64" fillId="0" borderId="36" xfId="41" applyNumberFormat="1" applyFont="1" applyFill="1" applyBorder="1" applyAlignment="1" applyProtection="1">
      <alignment horizontal="left" vertical="center"/>
      <protection hidden="1"/>
    </xf>
    <xf numFmtId="178" fontId="36" fillId="0" borderId="21" xfId="48" applyNumberFormat="1" applyFont="1" applyFill="1" applyBorder="1" applyAlignment="1" applyProtection="1">
      <alignment horizontal="center" vertical="center"/>
      <protection hidden="1"/>
    </xf>
    <xf numFmtId="3" fontId="36" fillId="25" borderId="39" xfId="48" applyNumberFormat="1" applyFont="1" applyFill="1" applyBorder="1" applyAlignment="1" applyProtection="1">
      <alignment vertical="center"/>
      <protection hidden="1"/>
    </xf>
    <xf numFmtId="182" fontId="36" fillId="0" borderId="40" xfId="48" applyNumberFormat="1" applyFont="1" applyFill="1" applyBorder="1" applyAlignment="1">
      <alignment horizontal="right" vertical="center"/>
    </xf>
    <xf numFmtId="49" fontId="36" fillId="0" borderId="36" xfId="41" applyNumberFormat="1" applyFont="1" applyFill="1" applyBorder="1" applyAlignment="1" applyProtection="1">
      <alignment horizontal="left" vertical="center"/>
      <protection hidden="1"/>
    </xf>
    <xf numFmtId="3" fontId="36" fillId="0" borderId="39" xfId="48" applyNumberFormat="1" applyFont="1" applyFill="1" applyBorder="1" applyAlignment="1" applyProtection="1">
      <alignment vertical="center"/>
      <protection locked="0"/>
    </xf>
    <xf numFmtId="3" fontId="36" fillId="0" borderId="41" xfId="48" applyNumberFormat="1" applyFont="1" applyFill="1" applyBorder="1" applyAlignment="1" applyProtection="1">
      <alignment vertical="center"/>
      <protection locked="0"/>
    </xf>
    <xf numFmtId="49" fontId="36" fillId="0" borderId="42" xfId="41" applyNumberFormat="1" applyFont="1" applyFill="1" applyBorder="1" applyAlignment="1" applyProtection="1">
      <alignment horizontal="left" vertical="center"/>
      <protection hidden="1"/>
    </xf>
    <xf numFmtId="178" fontId="36" fillId="0" borderId="43" xfId="48" applyNumberFormat="1" applyFont="1" applyFill="1" applyBorder="1" applyAlignment="1" applyProtection="1">
      <alignment horizontal="center" vertical="center"/>
      <protection hidden="1"/>
    </xf>
    <xf numFmtId="3" fontId="36" fillId="0" borderId="44" xfId="48" applyNumberFormat="1" applyFont="1" applyFill="1" applyBorder="1" applyAlignment="1" applyProtection="1">
      <alignment vertical="center"/>
      <protection locked="0"/>
    </xf>
    <xf numFmtId="3" fontId="36" fillId="0" borderId="45" xfId="48" applyNumberFormat="1" applyFont="1" applyFill="1" applyBorder="1" applyAlignment="1" applyProtection="1">
      <alignment vertical="center"/>
      <protection locked="0"/>
    </xf>
    <xf numFmtId="182" fontId="36" fillId="0" borderId="46" xfId="48" applyNumberFormat="1" applyFont="1" applyFill="1" applyBorder="1" applyAlignment="1">
      <alignment horizontal="right" vertical="center"/>
    </xf>
    <xf numFmtId="182" fontId="36" fillId="0" borderId="47" xfId="48" applyNumberFormat="1" applyFont="1" applyFill="1" applyBorder="1" applyAlignment="1">
      <alignment horizontal="right" vertical="center"/>
    </xf>
    <xf numFmtId="3" fontId="36" fillId="0" borderId="48" xfId="48" applyNumberFormat="1" applyFont="1" applyFill="1" applyBorder="1" applyAlignment="1" applyProtection="1">
      <alignment vertical="center"/>
      <protection locked="0"/>
    </xf>
    <xf numFmtId="3" fontId="36" fillId="0" borderId="40" xfId="48" applyNumberFormat="1" applyFont="1" applyFill="1" applyBorder="1" applyAlignment="1" applyProtection="1">
      <alignment vertical="center"/>
      <protection locked="0"/>
    </xf>
    <xf numFmtId="3" fontId="36" fillId="0" borderId="49" xfId="48" applyNumberFormat="1" applyFont="1" applyFill="1" applyBorder="1" applyAlignment="1" applyProtection="1">
      <alignment vertical="center"/>
      <protection locked="0"/>
    </xf>
    <xf numFmtId="3" fontId="36" fillId="0" borderId="34" xfId="48" applyNumberFormat="1" applyFont="1" applyFill="1" applyBorder="1" applyAlignment="1" applyProtection="1">
      <alignment vertical="center"/>
      <protection locked="0"/>
    </xf>
    <xf numFmtId="182" fontId="36" fillId="0" borderId="50" xfId="48" applyNumberFormat="1" applyFont="1" applyFill="1" applyBorder="1" applyAlignment="1">
      <alignment horizontal="right" vertical="center"/>
    </xf>
    <xf numFmtId="49" fontId="36" fillId="0" borderId="35" xfId="41" applyNumberFormat="1" applyFont="1" applyFill="1" applyBorder="1" applyAlignment="1" applyProtection="1">
      <alignment horizontal="left" vertical="center"/>
      <protection hidden="1"/>
    </xf>
    <xf numFmtId="3" fontId="36" fillId="0" borderId="38" xfId="48" applyNumberFormat="1" applyFont="1" applyFill="1" applyBorder="1" applyAlignment="1" applyProtection="1">
      <alignment vertical="center"/>
      <protection locked="0"/>
    </xf>
    <xf numFmtId="3" fontId="36" fillId="0" borderId="51" xfId="48" applyNumberFormat="1" applyFont="1" applyFill="1" applyBorder="1" applyAlignment="1" applyProtection="1">
      <alignment vertical="center"/>
      <protection locked="0"/>
    </xf>
    <xf numFmtId="3" fontId="36" fillId="25" borderId="44" xfId="48" applyNumberFormat="1" applyFont="1" applyFill="1" applyBorder="1" applyAlignment="1" applyProtection="1">
      <alignment vertical="center"/>
      <protection hidden="1"/>
    </xf>
    <xf numFmtId="0" fontId="19" fillId="0" borderId="0" xfId="45" applyNumberFormat="1" applyFont="1" applyFill="1" applyBorder="1" applyAlignment="1" applyProtection="1">
      <alignment vertical="center"/>
    </xf>
    <xf numFmtId="0" fontId="19" fillId="0" borderId="52" xfId="45" applyNumberFormat="1" applyFont="1" applyFill="1" applyBorder="1" applyAlignment="1" applyProtection="1">
      <alignment horizontal="left" vertical="center"/>
    </xf>
    <xf numFmtId="0" fontId="6" fillId="0" borderId="0" xfId="45" applyNumberFormat="1" applyFont="1" applyFill="1" applyBorder="1" applyAlignment="1" applyProtection="1">
      <alignment vertical="center"/>
    </xf>
    <xf numFmtId="0" fontId="6" fillId="0" borderId="52" xfId="45" applyNumberFormat="1" applyFont="1" applyFill="1" applyBorder="1" applyAlignment="1" applyProtection="1">
      <alignment horizontal="center" vertical="center"/>
    </xf>
    <xf numFmtId="0" fontId="63" fillId="0" borderId="52" xfId="44" applyNumberFormat="1" applyFont="1" applyBorder="1" applyAlignment="1" applyProtection="1">
      <alignment horizontal="left" vertical="center"/>
    </xf>
    <xf numFmtId="0" fontId="63" fillId="0" borderId="0" xfId="44" applyNumberFormat="1" applyFont="1" applyBorder="1" applyAlignment="1" applyProtection="1">
      <alignment horizontal="left" vertical="center"/>
    </xf>
    <xf numFmtId="0" fontId="19" fillId="0" borderId="0" xfId="44" applyNumberFormat="1" applyFont="1" applyFill="1" applyBorder="1" applyAlignment="1" applyProtection="1">
      <alignment horizontal="center" vertical="center"/>
      <protection hidden="1"/>
    </xf>
    <xf numFmtId="0" fontId="6" fillId="0" borderId="0" xfId="45" applyNumberFormat="1" applyFont="1"/>
    <xf numFmtId="0" fontId="19" fillId="0" borderId="0" xfId="45" applyNumberFormat="1" applyFont="1" applyFill="1" applyBorder="1" applyAlignment="1" applyProtection="1">
      <alignment horizontal="center" vertical="center"/>
    </xf>
    <xf numFmtId="0" fontId="70" fillId="0" borderId="0" xfId="48" applyNumberFormat="1" applyFont="1"/>
    <xf numFmtId="0" fontId="63" fillId="0" borderId="0" xfId="44" applyNumberFormat="1" applyFont="1" applyBorder="1" applyAlignment="1" applyProtection="1">
      <alignment vertical="center"/>
    </xf>
    <xf numFmtId="182" fontId="36" fillId="0" borderId="53" xfId="0" applyNumberFormat="1" applyFont="1" applyFill="1" applyBorder="1" applyAlignment="1" applyProtection="1">
      <alignment horizontal="right" vertical="center"/>
      <protection hidden="1"/>
    </xf>
    <xf numFmtId="182" fontId="36" fillId="0" borderId="54" xfId="0" applyNumberFormat="1" applyFont="1" applyFill="1" applyBorder="1" applyAlignment="1" applyProtection="1">
      <alignment horizontal="right" vertical="center"/>
      <protection hidden="1"/>
    </xf>
    <xf numFmtId="182" fontId="36" fillId="0" borderId="55" xfId="0" applyNumberFormat="1" applyFont="1" applyFill="1" applyBorder="1" applyAlignment="1" applyProtection="1">
      <alignment horizontal="right" vertical="center"/>
      <protection hidden="1"/>
    </xf>
    <xf numFmtId="49" fontId="36" fillId="0" borderId="56" xfId="41" applyNumberFormat="1" applyFont="1" applyFill="1" applyBorder="1" applyAlignment="1">
      <alignment horizontal="left" vertical="center"/>
    </xf>
    <xf numFmtId="49" fontId="36" fillId="0" borderId="57" xfId="41" applyNumberFormat="1" applyFont="1" applyFill="1" applyBorder="1" applyAlignment="1">
      <alignment horizontal="left" vertical="center"/>
    </xf>
    <xf numFmtId="0" fontId="70" fillId="0" borderId="0" xfId="47" applyFont="1"/>
    <xf numFmtId="49" fontId="36" fillId="0" borderId="58" xfId="41" applyNumberFormat="1" applyFont="1" applyFill="1" applyBorder="1" applyAlignment="1">
      <alignment horizontal="left" vertical="center"/>
    </xf>
    <xf numFmtId="178" fontId="36" fillId="0" borderId="51" xfId="41" applyNumberFormat="1" applyFont="1" applyFill="1" applyBorder="1" applyAlignment="1">
      <alignment horizontal="center" vertical="center"/>
    </xf>
    <xf numFmtId="3" fontId="36" fillId="0" borderId="51" xfId="0" applyNumberFormat="1" applyFont="1" applyFill="1" applyBorder="1" applyAlignment="1" applyProtection="1">
      <alignment vertical="center" shrinkToFit="1"/>
      <protection locked="0"/>
    </xf>
    <xf numFmtId="182" fontId="36" fillId="0" borderId="51" xfId="0" applyNumberFormat="1" applyFont="1" applyFill="1" applyBorder="1" applyAlignment="1" applyProtection="1">
      <alignment horizontal="right" vertical="center"/>
      <protection hidden="1"/>
    </xf>
    <xf numFmtId="178" fontId="36" fillId="0" borderId="41" xfId="41" applyNumberFormat="1" applyFont="1" applyFill="1" applyBorder="1" applyAlignment="1">
      <alignment horizontal="center" vertical="center"/>
    </xf>
    <xf numFmtId="3" fontId="36" fillId="0" borderId="41" xfId="0" applyNumberFormat="1" applyFont="1" applyFill="1" applyBorder="1" applyAlignment="1" applyProtection="1">
      <alignment vertical="center" shrinkToFit="1"/>
      <protection locked="0"/>
    </xf>
    <xf numFmtId="182" fontId="36" fillId="0" borderId="41" xfId="0" applyNumberFormat="1" applyFont="1" applyFill="1" applyBorder="1" applyAlignment="1" applyProtection="1">
      <alignment horizontal="right" vertical="center"/>
      <protection hidden="1"/>
    </xf>
    <xf numFmtId="3" fontId="36" fillId="25" borderId="41" xfId="0" applyNumberFormat="1" applyFont="1" applyFill="1" applyBorder="1" applyAlignment="1" applyProtection="1">
      <alignment vertical="center"/>
    </xf>
    <xf numFmtId="49" fontId="36" fillId="0" borderId="59" xfId="41" applyNumberFormat="1" applyFont="1" applyFill="1" applyBorder="1" applyAlignment="1">
      <alignment horizontal="left" vertical="center"/>
    </xf>
    <xf numFmtId="49" fontId="36" fillId="0" borderId="60" xfId="41" applyNumberFormat="1" applyFont="1" applyFill="1" applyBorder="1" applyAlignment="1">
      <alignment horizontal="left" vertical="center"/>
    </xf>
    <xf numFmtId="49" fontId="36" fillId="0" borderId="61" xfId="41" applyNumberFormat="1" applyFont="1" applyFill="1" applyBorder="1" applyAlignment="1">
      <alignment horizontal="left" vertical="center"/>
    </xf>
    <xf numFmtId="178" fontId="36" fillId="0" borderId="62" xfId="41" applyNumberFormat="1" applyFont="1" applyFill="1" applyBorder="1" applyAlignment="1">
      <alignment horizontal="center" vertical="center"/>
    </xf>
    <xf numFmtId="178" fontId="36" fillId="0" borderId="63" xfId="41" applyNumberFormat="1" applyFont="1" applyFill="1" applyBorder="1" applyAlignment="1">
      <alignment horizontal="center" vertical="center"/>
    </xf>
    <xf numFmtId="3" fontId="36" fillId="0" borderId="63" xfId="0" applyNumberFormat="1" applyFont="1" applyFill="1" applyBorder="1" applyAlignment="1" applyProtection="1">
      <alignment vertical="center" shrinkToFit="1"/>
      <protection locked="0"/>
    </xf>
    <xf numFmtId="182" fontId="36" fillId="0" borderId="63" xfId="0" applyNumberFormat="1" applyFont="1" applyFill="1" applyBorder="1" applyAlignment="1" applyProtection="1">
      <alignment horizontal="right" vertical="center"/>
      <protection hidden="1"/>
    </xf>
    <xf numFmtId="178" fontId="36" fillId="0" borderId="21" xfId="41" applyNumberFormat="1" applyFont="1" applyFill="1" applyBorder="1" applyAlignment="1">
      <alignment horizontal="center" vertical="center"/>
    </xf>
    <xf numFmtId="3" fontId="36" fillId="0" borderId="21" xfId="0" applyNumberFormat="1" applyFont="1" applyFill="1" applyBorder="1" applyAlignment="1" applyProtection="1">
      <alignment vertical="center" shrinkToFit="1"/>
      <protection locked="0"/>
    </xf>
    <xf numFmtId="182" fontId="36" fillId="0" borderId="21" xfId="0" applyNumberFormat="1" applyFont="1" applyFill="1" applyBorder="1" applyAlignment="1" applyProtection="1">
      <alignment horizontal="right" vertical="center"/>
      <protection hidden="1"/>
    </xf>
    <xf numFmtId="178" fontId="36" fillId="0" borderId="43" xfId="41" applyNumberFormat="1" applyFont="1" applyFill="1" applyBorder="1" applyAlignment="1">
      <alignment horizontal="center" vertical="center"/>
    </xf>
    <xf numFmtId="182" fontId="36" fillId="0" borderId="43" xfId="0" applyNumberFormat="1" applyFont="1" applyFill="1" applyBorder="1" applyAlignment="1" applyProtection="1">
      <alignment horizontal="right" vertical="center"/>
      <protection hidden="1"/>
    </xf>
    <xf numFmtId="3" fontId="20" fillId="0" borderId="0" xfId="45" applyNumberFormat="1" applyFont="1" applyFill="1" applyBorder="1" applyAlignment="1" applyProtection="1">
      <alignment horizontal="right"/>
      <protection hidden="1"/>
    </xf>
    <xf numFmtId="0" fontId="30" fillId="27" borderId="64" xfId="35" applyFont="1" applyFill="1" applyBorder="1" applyAlignment="1" applyProtection="1">
      <alignment horizontal="center" vertical="center" wrapText="1"/>
      <protection hidden="1"/>
    </xf>
    <xf numFmtId="0" fontId="30" fillId="27" borderId="65" xfId="35" applyFont="1" applyFill="1" applyBorder="1" applyAlignment="1" applyProtection="1">
      <alignment horizontal="center" vertical="center" wrapText="1"/>
      <protection hidden="1"/>
    </xf>
    <xf numFmtId="178" fontId="36" fillId="0" borderId="63" xfId="0" applyNumberFormat="1" applyFont="1" applyFill="1" applyBorder="1" applyAlignment="1" applyProtection="1">
      <alignment horizontal="center" vertical="center"/>
      <protection hidden="1"/>
    </xf>
    <xf numFmtId="178" fontId="36" fillId="0" borderId="43" xfId="0" applyNumberFormat="1" applyFont="1" applyFill="1" applyBorder="1" applyAlignment="1" applyProtection="1">
      <alignment horizontal="center" vertical="center"/>
      <protection hidden="1"/>
    </xf>
    <xf numFmtId="3" fontId="36" fillId="0" borderId="63" xfId="0" applyNumberFormat="1" applyFont="1" applyFill="1" applyBorder="1" applyAlignment="1" applyProtection="1">
      <alignment horizontal="right" vertical="center" shrinkToFit="1"/>
      <protection hidden="1"/>
    </xf>
    <xf numFmtId="178" fontId="36" fillId="0" borderId="21" xfId="0" applyNumberFormat="1" applyFont="1" applyFill="1" applyBorder="1" applyAlignment="1" applyProtection="1">
      <alignment horizontal="center" vertical="center"/>
      <protection hidden="1"/>
    </xf>
    <xf numFmtId="3" fontId="36" fillId="0" borderId="21" xfId="0" applyNumberFormat="1" applyFont="1" applyFill="1" applyBorder="1" applyAlignment="1" applyProtection="1">
      <alignment horizontal="right" vertical="center" shrinkToFit="1"/>
      <protection hidden="1"/>
    </xf>
    <xf numFmtId="3" fontId="36" fillId="0" borderId="43" xfId="0" applyNumberFormat="1" applyFont="1" applyFill="1" applyBorder="1" applyAlignment="1" applyProtection="1">
      <alignment horizontal="right" vertical="center" shrinkToFit="1"/>
      <protection hidden="1"/>
    </xf>
    <xf numFmtId="0" fontId="79" fillId="28" borderId="13" xfId="42" applyFont="1" applyFill="1" applyBorder="1" applyAlignment="1" applyProtection="1">
      <alignment horizontal="center" vertical="center" wrapText="1"/>
      <protection hidden="1"/>
    </xf>
    <xf numFmtId="0" fontId="79" fillId="28" borderId="13" xfId="0" applyFont="1" applyFill="1" applyBorder="1" applyAlignment="1" applyProtection="1">
      <alignment horizontal="center" vertical="center" wrapText="1"/>
      <protection hidden="1"/>
    </xf>
    <xf numFmtId="0" fontId="80" fillId="0" borderId="13" xfId="0" applyFont="1" applyFill="1" applyBorder="1" applyAlignment="1" applyProtection="1">
      <alignment horizontal="center" vertical="center" wrapText="1"/>
      <protection hidden="1"/>
    </xf>
    <xf numFmtId="0" fontId="68" fillId="28" borderId="66" xfId="0" applyFont="1" applyFill="1" applyBorder="1" applyAlignment="1" applyProtection="1">
      <alignment horizontal="center" vertical="center" wrapText="1"/>
      <protection hidden="1"/>
    </xf>
    <xf numFmtId="0" fontId="30" fillId="26" borderId="64" xfId="35" applyFont="1" applyFill="1" applyBorder="1" applyAlignment="1" applyProtection="1">
      <alignment horizontal="center" vertical="center" wrapText="1"/>
      <protection hidden="1"/>
    </xf>
    <xf numFmtId="0" fontId="29" fillId="28" borderId="13" xfId="0" applyFont="1" applyFill="1" applyBorder="1" applyAlignment="1" applyProtection="1">
      <alignment horizontal="center" vertical="center" wrapText="1"/>
      <protection hidden="1"/>
    </xf>
    <xf numFmtId="14" fontId="63" fillId="0" borderId="52" xfId="44" applyNumberFormat="1" applyFont="1" applyBorder="1" applyAlignment="1" applyProtection="1">
      <alignment horizontal="left" vertical="center"/>
    </xf>
    <xf numFmtId="0" fontId="20" fillId="0" borderId="67" xfId="0" applyFont="1" applyBorder="1" applyAlignment="1" applyProtection="1">
      <alignment horizontal="right" vertical="center" shrinkToFit="1"/>
    </xf>
    <xf numFmtId="3" fontId="19" fillId="0" borderId="12" xfId="0" applyNumberFormat="1" applyFont="1" applyFill="1" applyBorder="1" applyAlignment="1" applyProtection="1">
      <alignment horizontal="center" vertical="center"/>
    </xf>
    <xf numFmtId="194" fontId="19" fillId="0" borderId="32" xfId="45" applyNumberFormat="1" applyFont="1" applyFill="1" applyBorder="1" applyAlignment="1" applyProtection="1">
      <alignment horizontal="left"/>
      <protection hidden="1"/>
    </xf>
    <xf numFmtId="195" fontId="19" fillId="0" borderId="32" xfId="45" applyNumberFormat="1" applyFont="1" applyBorder="1" applyAlignment="1" applyProtection="1">
      <alignment horizontal="left"/>
      <protection hidden="1"/>
    </xf>
    <xf numFmtId="49" fontId="0" fillId="0" borderId="0" xfId="0" applyNumberFormat="1" applyBorder="1" applyAlignment="1">
      <alignment horizontal="left" indent="1"/>
    </xf>
    <xf numFmtId="49" fontId="0" fillId="0" borderId="68" xfId="0" applyNumberFormat="1" applyBorder="1" applyAlignment="1">
      <alignment horizontal="left" indent="1"/>
    </xf>
    <xf numFmtId="3" fontId="19" fillId="0" borderId="32" xfId="48" applyNumberFormat="1" applyFont="1" applyBorder="1" applyAlignment="1" applyProtection="1">
      <alignment horizontal="center"/>
      <protection hidden="1"/>
    </xf>
    <xf numFmtId="1" fontId="19" fillId="0" borderId="32" xfId="45" applyNumberFormat="1" applyFont="1" applyFill="1" applyBorder="1" applyAlignment="1" applyProtection="1">
      <alignment horizontal="left"/>
      <protection hidden="1"/>
    </xf>
    <xf numFmtId="0" fontId="35" fillId="0" borderId="0" xfId="48" applyFont="1" applyProtection="1">
      <protection hidden="1"/>
    </xf>
    <xf numFmtId="0" fontId="35" fillId="0" borderId="0" xfId="48" applyFont="1" applyAlignment="1" applyProtection="1">
      <protection hidden="1"/>
    </xf>
    <xf numFmtId="2" fontId="6" fillId="0" borderId="0" xfId="0" applyNumberFormat="1" applyFont="1" applyFill="1"/>
    <xf numFmtId="0" fontId="0" fillId="0" borderId="0" xfId="0" applyFill="1" applyAlignment="1">
      <alignment horizontal="center" wrapText="1"/>
    </xf>
    <xf numFmtId="0" fontId="83" fillId="26" borderId="69" xfId="0" applyFont="1" applyFill="1" applyBorder="1" applyAlignment="1">
      <alignment horizontal="center" vertical="center"/>
    </xf>
    <xf numFmtId="0" fontId="83" fillId="26" borderId="70" xfId="0" applyFont="1" applyFill="1" applyBorder="1" applyAlignment="1">
      <alignment horizontal="center" vertical="center"/>
    </xf>
    <xf numFmtId="0" fontId="5" fillId="0" borderId="0" xfId="0" applyFont="1"/>
    <xf numFmtId="0" fontId="0" fillId="0" borderId="13" xfId="0" applyFill="1" applyBorder="1" applyAlignment="1">
      <alignment horizontal="center" vertical="center"/>
    </xf>
    <xf numFmtId="0" fontId="0" fillId="0" borderId="0" xfId="0" applyFill="1" applyAlignment="1">
      <alignment vertical="center"/>
    </xf>
    <xf numFmtId="0" fontId="0" fillId="29" borderId="71" xfId="0" applyFill="1" applyBorder="1"/>
    <xf numFmtId="0" fontId="5" fillId="29" borderId="72" xfId="0" applyFont="1" applyFill="1" applyBorder="1" applyAlignment="1">
      <alignment horizontal="right" vertical="center"/>
    </xf>
    <xf numFmtId="0" fontId="5" fillId="29" borderId="73" xfId="0" applyFont="1" applyFill="1" applyBorder="1" applyAlignment="1">
      <alignment horizontal="center" vertical="center"/>
    </xf>
    <xf numFmtId="0" fontId="17" fillId="0" borderId="67" xfId="35" applyFont="1" applyFill="1" applyBorder="1" applyAlignment="1" applyProtection="1">
      <alignment horizontal="center" vertical="center" wrapText="1"/>
      <protection hidden="1"/>
    </xf>
    <xf numFmtId="1" fontId="0" fillId="0" borderId="0" xfId="0" applyNumberFormat="1" applyAlignment="1">
      <alignment wrapText="1"/>
    </xf>
    <xf numFmtId="0" fontId="0" fillId="0" borderId="0" xfId="0" applyAlignment="1">
      <alignment wrapText="1"/>
    </xf>
    <xf numFmtId="0" fontId="30" fillId="26" borderId="72" xfId="35" applyFont="1" applyFill="1" applyBorder="1" applyAlignment="1" applyProtection="1">
      <alignment horizontal="center" vertical="center" wrapText="1"/>
      <protection hidden="1"/>
    </xf>
    <xf numFmtId="0" fontId="0" fillId="0" borderId="0" xfId="0" applyAlignment="1">
      <alignment horizontal="center" vertical="center" wrapText="1"/>
    </xf>
    <xf numFmtId="0" fontId="87" fillId="0" borderId="0" xfId="0" applyFont="1" applyFill="1" applyAlignment="1" applyProtection="1">
      <alignment horizontal="center" vertical="center" wrapText="1"/>
      <protection hidden="1"/>
    </xf>
    <xf numFmtId="0" fontId="76" fillId="0" borderId="0" xfId="0" applyFont="1" applyFill="1"/>
    <xf numFmtId="0" fontId="76" fillId="0" borderId="0" xfId="0" applyFont="1" applyAlignment="1">
      <alignment horizontal="center" vertical="center" wrapText="1"/>
    </xf>
    <xf numFmtId="49" fontId="36" fillId="0" borderId="74" xfId="41" applyNumberFormat="1" applyFont="1" applyFill="1" applyBorder="1" applyAlignment="1">
      <alignment horizontal="left" vertical="center"/>
    </xf>
    <xf numFmtId="178" fontId="36" fillId="0" borderId="75" xfId="41" applyNumberFormat="1" applyFont="1" applyFill="1" applyBorder="1" applyAlignment="1">
      <alignment horizontal="center" vertical="center"/>
    </xf>
    <xf numFmtId="182" fontId="36" fillId="0" borderId="75" xfId="0" applyNumberFormat="1" applyFont="1" applyFill="1" applyBorder="1" applyAlignment="1" applyProtection="1">
      <alignment horizontal="right" vertical="center"/>
      <protection hidden="1"/>
    </xf>
    <xf numFmtId="49" fontId="64" fillId="0" borderId="76" xfId="41" applyNumberFormat="1" applyFont="1" applyFill="1" applyBorder="1" applyAlignment="1">
      <alignment horizontal="left" vertical="center"/>
    </xf>
    <xf numFmtId="178" fontId="36" fillId="0" borderId="77" xfId="41" applyNumberFormat="1" applyFont="1" applyFill="1" applyBorder="1" applyAlignment="1">
      <alignment horizontal="center" vertical="center"/>
    </xf>
    <xf numFmtId="182" fontId="36" fillId="0" borderId="77" xfId="0" applyNumberFormat="1" applyFont="1" applyFill="1" applyBorder="1" applyAlignment="1" applyProtection="1">
      <alignment horizontal="right" vertical="center"/>
      <protection hidden="1"/>
    </xf>
    <xf numFmtId="49" fontId="64" fillId="0" borderId="78" xfId="41" applyNumberFormat="1" applyFont="1" applyFill="1" applyBorder="1" applyAlignment="1">
      <alignment horizontal="left" vertical="center"/>
    </xf>
    <xf numFmtId="178" fontId="36" fillId="0" borderId="19" xfId="41" applyNumberFormat="1" applyFont="1" applyFill="1" applyBorder="1" applyAlignment="1">
      <alignment horizontal="center" vertical="center"/>
    </xf>
    <xf numFmtId="182" fontId="36" fillId="0" borderId="19" xfId="0" applyNumberFormat="1" applyFont="1" applyFill="1" applyBorder="1" applyAlignment="1" applyProtection="1">
      <alignment horizontal="right" vertical="center"/>
      <protection hidden="1"/>
    </xf>
    <xf numFmtId="14" fontId="88" fillId="25" borderId="27" xfId="0" applyNumberFormat="1" applyFont="1" applyFill="1" applyBorder="1" applyAlignment="1" applyProtection="1">
      <alignment horizontal="center" vertical="center"/>
      <protection locked="0"/>
    </xf>
    <xf numFmtId="0" fontId="78" fillId="0" borderId="0" xfId="48"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6" fillId="0" borderId="0" xfId="0" quotePrefix="1" applyFont="1" applyAlignment="1">
      <alignment vertical="center"/>
    </xf>
    <xf numFmtId="3" fontId="5" fillId="0" borderId="0" xfId="0" applyNumberFormat="1" applyFont="1"/>
    <xf numFmtId="0" fontId="69" fillId="30" borderId="13" xfId="0" applyFont="1" applyFill="1" applyBorder="1" applyAlignment="1" applyProtection="1">
      <alignment horizontal="center" vertical="center" wrapText="1"/>
      <protection hidden="1"/>
    </xf>
    <xf numFmtId="3" fontId="36" fillId="25" borderId="41" xfId="0" applyNumberFormat="1" applyFont="1" applyFill="1" applyBorder="1" applyAlignment="1" applyProtection="1">
      <alignment vertical="center"/>
      <protection hidden="1"/>
    </xf>
    <xf numFmtId="3" fontId="36" fillId="25" borderId="62" xfId="0" applyNumberFormat="1" applyFont="1" applyFill="1" applyBorder="1" applyAlignment="1" applyProtection="1">
      <alignment vertical="center"/>
      <protection hidden="1"/>
    </xf>
    <xf numFmtId="3" fontId="36" fillId="25" borderId="75" xfId="0" applyNumberFormat="1" applyFont="1" applyFill="1" applyBorder="1" applyAlignment="1" applyProtection="1">
      <alignment vertical="center"/>
      <protection hidden="1"/>
    </xf>
    <xf numFmtId="3" fontId="36" fillId="25" borderId="19" xfId="0" applyNumberFormat="1" applyFont="1" applyFill="1" applyBorder="1" applyAlignment="1" applyProtection="1">
      <alignment vertical="center"/>
      <protection hidden="1"/>
    </xf>
    <xf numFmtId="3" fontId="36" fillId="25" borderId="43" xfId="0" applyNumberFormat="1" applyFont="1" applyFill="1" applyBorder="1" applyAlignment="1" applyProtection="1">
      <alignment vertical="center"/>
      <protection hidden="1"/>
    </xf>
    <xf numFmtId="3" fontId="36" fillId="25" borderId="20" xfId="0" applyNumberFormat="1" applyFont="1" applyFill="1" applyBorder="1" applyAlignment="1" applyProtection="1">
      <alignment vertical="center"/>
      <protection hidden="1"/>
    </xf>
    <xf numFmtId="3" fontId="36" fillId="25" borderId="21" xfId="0" applyNumberFormat="1" applyFont="1" applyFill="1" applyBorder="1" applyAlignment="1" applyProtection="1">
      <alignment vertical="center"/>
      <protection hidden="1"/>
    </xf>
    <xf numFmtId="3" fontId="36" fillId="25" borderId="22" xfId="0" applyNumberFormat="1" applyFont="1" applyFill="1" applyBorder="1" applyAlignment="1" applyProtection="1">
      <alignment vertical="center"/>
      <protection hidden="1"/>
    </xf>
    <xf numFmtId="0" fontId="86" fillId="31" borderId="12" xfId="0" applyNumberFormat="1" applyFont="1" applyFill="1" applyBorder="1" applyAlignment="1" applyProtection="1">
      <alignment horizontal="center" vertical="center"/>
      <protection hidden="1"/>
    </xf>
    <xf numFmtId="14" fontId="21" fillId="0" borderId="10" xfId="40" applyNumberFormat="1" applyFont="1" applyFill="1" applyBorder="1" applyAlignment="1" applyProtection="1">
      <alignment horizontal="center" vertical="center" wrapText="1"/>
      <protection hidden="1"/>
    </xf>
    <xf numFmtId="0" fontId="30" fillId="26" borderId="79" xfId="35" applyFont="1" applyFill="1" applyBorder="1" applyAlignment="1" applyProtection="1">
      <alignment horizontal="center" vertical="center" wrapText="1"/>
      <protection hidden="1"/>
    </xf>
    <xf numFmtId="0" fontId="0" fillId="26" borderId="0" xfId="0" applyFill="1"/>
    <xf numFmtId="0" fontId="6" fillId="26" borderId="0" xfId="0" applyFont="1" applyFill="1"/>
    <xf numFmtId="0" fontId="0" fillId="26" borderId="0" xfId="0" applyFill="1" applyBorder="1"/>
    <xf numFmtId="0" fontId="0" fillId="26" borderId="27" xfId="0" applyFill="1" applyBorder="1"/>
    <xf numFmtId="49" fontId="32" fillId="25" borderId="12" xfId="0" applyNumberFormat="1" applyFont="1" applyFill="1" applyBorder="1" applyAlignment="1" applyProtection="1">
      <alignment horizontal="center" vertical="center"/>
      <protection locked="0" hidden="1"/>
    </xf>
    <xf numFmtId="0" fontId="36" fillId="0" borderId="20" xfId="41" applyNumberFormat="1" applyFont="1" applyFill="1" applyBorder="1" applyAlignment="1" applyProtection="1">
      <alignment horizontal="left" vertical="center"/>
    </xf>
    <xf numFmtId="0" fontId="36" fillId="0" borderId="21" xfId="41" applyNumberFormat="1" applyFont="1" applyFill="1" applyBorder="1" applyAlignment="1" applyProtection="1">
      <alignment horizontal="left" vertical="center"/>
    </xf>
    <xf numFmtId="0" fontId="36" fillId="0" borderId="22" xfId="41" applyNumberFormat="1" applyFont="1" applyFill="1" applyBorder="1" applyAlignment="1" applyProtection="1">
      <alignment horizontal="left" vertical="center"/>
    </xf>
    <xf numFmtId="14" fontId="21" fillId="0" borderId="71" xfId="40" applyNumberFormat="1" applyFont="1" applyFill="1" applyBorder="1" applyAlignment="1" applyProtection="1">
      <alignment horizontal="center" vertical="center" wrapText="1"/>
      <protection hidden="1"/>
    </xf>
    <xf numFmtId="3" fontId="6" fillId="0" borderId="0" xfId="0" applyNumberFormat="1" applyFont="1"/>
    <xf numFmtId="0" fontId="73" fillId="32" borderId="83" xfId="0" applyFont="1" applyFill="1" applyBorder="1" applyAlignment="1">
      <alignment horizontal="left" wrapText="1"/>
    </xf>
    <xf numFmtId="0" fontId="44" fillId="0" borderId="81" xfId="0" applyFont="1" applyBorder="1" applyAlignment="1">
      <alignment wrapText="1"/>
    </xf>
    <xf numFmtId="0" fontId="44" fillId="0" borderId="82" xfId="0" applyFont="1" applyBorder="1" applyAlignment="1">
      <alignment wrapText="1"/>
    </xf>
    <xf numFmtId="0" fontId="11" fillId="32" borderId="84" xfId="0" applyFont="1" applyFill="1" applyBorder="1" applyAlignment="1" applyProtection="1">
      <alignment horizontal="left" wrapText="1"/>
      <protection hidden="1"/>
    </xf>
    <xf numFmtId="0" fontId="44" fillId="32" borderId="85" xfId="0" applyFont="1" applyFill="1" applyBorder="1" applyAlignment="1" applyProtection="1">
      <alignment wrapText="1"/>
      <protection hidden="1"/>
    </xf>
    <xf numFmtId="0" fontId="44" fillId="32" borderId="86" xfId="0" applyFont="1" applyFill="1" applyBorder="1" applyAlignment="1" applyProtection="1">
      <alignment wrapText="1"/>
      <protection hidden="1"/>
    </xf>
    <xf numFmtId="0" fontId="28" fillId="32" borderId="83" xfId="0" applyFont="1" applyFill="1" applyBorder="1" applyAlignment="1" applyProtection="1">
      <alignment horizontal="left" wrapText="1"/>
      <protection hidden="1"/>
    </xf>
    <xf numFmtId="0" fontId="0" fillId="0" borderId="81" xfId="0" applyBorder="1" applyAlignment="1" applyProtection="1">
      <alignment wrapText="1"/>
      <protection hidden="1"/>
    </xf>
    <xf numFmtId="0" fontId="0" fillId="0" borderId="82" xfId="0" applyBorder="1" applyAlignment="1" applyProtection="1">
      <alignment wrapText="1"/>
      <protection hidden="1"/>
    </xf>
    <xf numFmtId="0" fontId="40" fillId="32" borderId="87" xfId="0" applyFont="1" applyFill="1" applyBorder="1" applyAlignment="1" applyProtection="1">
      <alignment horizontal="left" vertical="top" wrapText="1"/>
      <protection hidden="1"/>
    </xf>
    <xf numFmtId="0" fontId="0" fillId="0" borderId="88" xfId="0" applyBorder="1" applyAlignment="1" applyProtection="1">
      <alignment wrapText="1"/>
      <protection hidden="1"/>
    </xf>
    <xf numFmtId="0" fontId="0" fillId="0" borderId="89" xfId="0" applyBorder="1" applyAlignment="1" applyProtection="1">
      <alignment wrapText="1"/>
      <protection hidden="1"/>
    </xf>
    <xf numFmtId="0" fontId="73" fillId="29" borderId="140" xfId="35" applyFont="1" applyFill="1" applyBorder="1" applyAlignment="1" applyProtection="1">
      <alignment horizontal="center" vertical="center" wrapText="1"/>
      <protection hidden="1"/>
    </xf>
    <xf numFmtId="0" fontId="73" fillId="0" borderId="141" xfId="35" applyFont="1" applyBorder="1" applyAlignment="1" applyProtection="1">
      <alignment horizontal="center" wrapText="1"/>
      <protection hidden="1"/>
    </xf>
    <xf numFmtId="0" fontId="73" fillId="0" borderId="142" xfId="35" applyFont="1" applyBorder="1" applyAlignment="1" applyProtection="1">
      <alignment horizontal="center" wrapText="1"/>
      <protection hidden="1"/>
    </xf>
    <xf numFmtId="0" fontId="90" fillId="32" borderId="90" xfId="0" applyFont="1" applyFill="1" applyBorder="1" applyAlignment="1" applyProtection="1">
      <alignment horizontal="left" vertical="center" wrapText="1"/>
      <protection hidden="1"/>
    </xf>
    <xf numFmtId="0" fontId="90" fillId="32" borderId="27" xfId="0" applyFont="1" applyFill="1" applyBorder="1" applyAlignment="1" applyProtection="1">
      <alignment vertical="center" wrapText="1"/>
      <protection hidden="1"/>
    </xf>
    <xf numFmtId="0" fontId="90" fillId="32" borderId="91" xfId="0" applyFont="1" applyFill="1" applyBorder="1" applyAlignment="1" applyProtection="1">
      <alignment vertical="center" wrapText="1"/>
      <protection hidden="1"/>
    </xf>
    <xf numFmtId="0" fontId="15" fillId="26" borderId="68" xfId="0" applyFont="1" applyFill="1" applyBorder="1" applyAlignment="1">
      <alignment horizontal="center" vertical="center"/>
    </xf>
    <xf numFmtId="0" fontId="16" fillId="26" borderId="0" xfId="0" applyFont="1" applyFill="1" applyBorder="1" applyAlignment="1"/>
    <xf numFmtId="0" fontId="0" fillId="26" borderId="0" xfId="0" applyFill="1" applyAlignment="1"/>
    <xf numFmtId="0" fontId="17" fillId="26" borderId="68" xfId="0" applyFont="1" applyFill="1" applyBorder="1" applyAlignment="1">
      <alignment horizontal="right" vertical="center"/>
    </xf>
    <xf numFmtId="0" fontId="32" fillId="29" borderId="71" xfId="0" applyFont="1" applyFill="1" applyBorder="1" applyAlignment="1" applyProtection="1">
      <alignment horizontal="left" vertical="center" wrapText="1"/>
      <protection hidden="1"/>
    </xf>
    <xf numFmtId="0" fontId="18" fillId="29" borderId="80" xfId="0" applyFont="1" applyFill="1" applyBorder="1" applyAlignment="1" applyProtection="1">
      <alignment horizontal="left" vertical="center" wrapText="1"/>
      <protection hidden="1"/>
    </xf>
    <xf numFmtId="0" fontId="18" fillId="29" borderId="72" xfId="0" applyFont="1" applyFill="1" applyBorder="1" applyAlignment="1" applyProtection="1">
      <alignment horizontal="left" vertical="center" wrapText="1"/>
      <protection hidden="1"/>
    </xf>
    <xf numFmtId="0" fontId="85" fillId="0" borderId="83" xfId="0" applyFont="1" applyBorder="1" applyAlignment="1" applyProtection="1">
      <alignment horizontal="justify" vertical="center" wrapText="1"/>
      <protection hidden="1"/>
    </xf>
    <xf numFmtId="0" fontId="85" fillId="0" borderId="81" xfId="0" applyFont="1" applyBorder="1" applyAlignment="1" applyProtection="1">
      <alignment horizontal="justify" vertical="center"/>
      <protection hidden="1"/>
    </xf>
    <xf numFmtId="0" fontId="85" fillId="0" borderId="82" xfId="0" applyFont="1" applyBorder="1" applyAlignment="1" applyProtection="1">
      <alignment horizontal="justify" vertical="center"/>
      <protection hidden="1"/>
    </xf>
    <xf numFmtId="0" fontId="85" fillId="0" borderId="71" xfId="0" applyFont="1" applyBorder="1" applyAlignment="1" applyProtection="1">
      <alignment horizontal="justify" vertical="center" wrapText="1"/>
      <protection hidden="1"/>
    </xf>
    <xf numFmtId="0" fontId="85" fillId="0" borderId="80" xfId="0" applyFont="1" applyBorder="1" applyAlignment="1" applyProtection="1">
      <alignment horizontal="justify" vertical="center"/>
      <protection hidden="1"/>
    </xf>
    <xf numFmtId="0" fontId="85" fillId="0" borderId="72" xfId="0" applyFont="1" applyBorder="1" applyAlignment="1" applyProtection="1">
      <alignment horizontal="justify" vertical="center"/>
      <protection hidden="1"/>
    </xf>
    <xf numFmtId="0" fontId="20" fillId="32" borderId="71" xfId="0" applyFont="1" applyFill="1" applyBorder="1" applyAlignment="1" applyProtection="1">
      <alignment horizontal="left" vertical="center" wrapText="1"/>
      <protection hidden="1"/>
    </xf>
    <xf numFmtId="0" fontId="20" fillId="32" borderId="80" xfId="0" applyFont="1" applyFill="1" applyBorder="1" applyAlignment="1" applyProtection="1">
      <alignment horizontal="left" vertical="center" wrapText="1"/>
      <protection hidden="1"/>
    </xf>
    <xf numFmtId="0" fontId="20" fillId="32" borderId="72" xfId="0" applyFont="1" applyFill="1" applyBorder="1" applyAlignment="1" applyProtection="1">
      <alignment horizontal="left" vertical="center" wrapText="1"/>
      <protection hidden="1"/>
    </xf>
    <xf numFmtId="0" fontId="63" fillId="0" borderId="68" xfId="0" applyFont="1" applyBorder="1" applyAlignment="1" applyProtection="1">
      <alignment horizontal="justify" vertical="center" wrapText="1"/>
      <protection hidden="1"/>
    </xf>
    <xf numFmtId="0" fontId="85" fillId="0" borderId="0" xfId="0" applyFont="1" applyBorder="1" applyAlignment="1" applyProtection="1">
      <alignment horizontal="justify" vertical="center"/>
      <protection hidden="1"/>
    </xf>
    <xf numFmtId="0" fontId="85" fillId="0" borderId="67" xfId="0" applyFont="1" applyBorder="1" applyAlignment="1" applyProtection="1">
      <alignment horizontal="justify" vertical="center"/>
      <protection hidden="1"/>
    </xf>
    <xf numFmtId="0" fontId="85" fillId="0" borderId="68" xfId="0" applyFont="1" applyBorder="1" applyAlignment="1" applyProtection="1">
      <alignment horizontal="justify" vertical="center" wrapText="1"/>
      <protection hidden="1"/>
    </xf>
    <xf numFmtId="0" fontId="4" fillId="29" borderId="90" xfId="0" applyFont="1" applyFill="1" applyBorder="1" applyAlignment="1" applyProtection="1">
      <alignment horizontal="justify" vertical="center" wrapText="1"/>
      <protection hidden="1"/>
    </xf>
    <xf numFmtId="0" fontId="20" fillId="29" borderId="27" xfId="0" applyFont="1" applyFill="1" applyBorder="1" applyAlignment="1" applyProtection="1">
      <alignment horizontal="justify" vertical="center"/>
      <protection hidden="1"/>
    </xf>
    <xf numFmtId="0" fontId="20" fillId="29" borderId="91" xfId="0" applyFont="1" applyFill="1" applyBorder="1" applyAlignment="1" applyProtection="1">
      <alignment horizontal="justify" vertical="center"/>
      <protection hidden="1"/>
    </xf>
    <xf numFmtId="0" fontId="36" fillId="0" borderId="0" xfId="0" applyFont="1" applyAlignment="1" applyProtection="1">
      <alignment horizontal="justify" vertical="center" wrapText="1"/>
      <protection hidden="1"/>
    </xf>
    <xf numFmtId="0" fontId="36" fillId="0" borderId="67" xfId="0" applyFont="1" applyBorder="1" applyAlignment="1" applyProtection="1">
      <alignment horizontal="justify" vertical="center" wrapText="1"/>
      <protection hidden="1"/>
    </xf>
    <xf numFmtId="0" fontId="36" fillId="0" borderId="21" xfId="0" applyNumberFormat="1" applyFont="1" applyFill="1" applyBorder="1" applyAlignment="1" applyProtection="1">
      <alignment horizontal="left" vertical="center" shrinkToFit="1"/>
      <protection hidden="1"/>
    </xf>
    <xf numFmtId="0" fontId="36" fillId="0" borderId="21" xfId="0" applyNumberFormat="1" applyFont="1" applyBorder="1" applyAlignment="1">
      <alignment shrinkToFit="1"/>
    </xf>
    <xf numFmtId="4" fontId="28" fillId="25" borderId="71" xfId="45" applyNumberFormat="1" applyFont="1" applyFill="1" applyBorder="1" applyAlignment="1" applyProtection="1">
      <alignment horizontal="center" vertical="center"/>
      <protection hidden="1"/>
    </xf>
    <xf numFmtId="0" fontId="20" fillId="0" borderId="72" xfId="0" applyFont="1" applyBorder="1" applyAlignment="1" applyProtection="1">
      <alignment horizontal="center" vertical="center"/>
      <protection hidden="1"/>
    </xf>
    <xf numFmtId="0" fontId="19" fillId="0" borderId="0" xfId="45" applyFont="1" applyBorder="1" applyAlignment="1" applyProtection="1">
      <alignment horizontal="right" vertical="center"/>
    </xf>
    <xf numFmtId="0" fontId="0" fillId="0" borderId="67" xfId="0" applyBorder="1" applyAlignment="1"/>
    <xf numFmtId="49" fontId="36" fillId="0" borderId="43" xfId="0" applyNumberFormat="1" applyFont="1" applyFill="1" applyBorder="1" applyAlignment="1" applyProtection="1">
      <alignment horizontal="left" vertical="center" wrapText="1"/>
      <protection hidden="1"/>
    </xf>
    <xf numFmtId="0" fontId="42" fillId="0" borderId="43" xfId="0" applyNumberFormat="1" applyFont="1" applyBorder="1" applyAlignment="1">
      <alignment wrapText="1"/>
    </xf>
    <xf numFmtId="0" fontId="29" fillId="28" borderId="13" xfId="0" applyFont="1" applyFill="1" applyBorder="1" applyAlignment="1" applyProtection="1">
      <alignment horizontal="center" vertical="center" wrapText="1"/>
      <protection hidden="1"/>
    </xf>
    <xf numFmtId="0" fontId="36" fillId="0" borderId="63" xfId="0" applyNumberFormat="1" applyFont="1" applyFill="1" applyBorder="1" applyAlignment="1" applyProtection="1">
      <alignment horizontal="left" vertical="center" shrinkToFit="1"/>
      <protection hidden="1"/>
    </xf>
    <xf numFmtId="0" fontId="36" fillId="0" borderId="63" xfId="0" applyNumberFormat="1" applyFont="1" applyBorder="1" applyAlignment="1">
      <alignment shrinkToFit="1"/>
    </xf>
    <xf numFmtId="49" fontId="36" fillId="0" borderId="63" xfId="0" applyNumberFormat="1" applyFont="1" applyFill="1" applyBorder="1" applyAlignment="1" applyProtection="1">
      <alignment horizontal="left" vertical="center" wrapText="1"/>
      <protection hidden="1"/>
    </xf>
    <xf numFmtId="0" fontId="36" fillId="0" borderId="63" xfId="0" applyNumberFormat="1" applyFont="1" applyBorder="1" applyAlignment="1">
      <alignment wrapText="1"/>
    </xf>
    <xf numFmtId="0" fontId="27" fillId="0" borderId="0" xfId="0" applyFont="1" applyFill="1" applyAlignment="1" applyProtection="1">
      <alignment horizontal="right" vertical="top"/>
      <protection hidden="1"/>
    </xf>
    <xf numFmtId="0" fontId="0" fillId="0" borderId="0" xfId="0" applyAlignment="1"/>
    <xf numFmtId="1" fontId="32" fillId="25" borderId="90" xfId="0" applyNumberFormat="1" applyFont="1" applyFill="1" applyBorder="1" applyAlignment="1" applyProtection="1">
      <alignment horizontal="left" vertical="center"/>
      <protection locked="0"/>
    </xf>
    <xf numFmtId="0" fontId="0" fillId="25" borderId="27" xfId="0" applyFill="1" applyBorder="1" applyAlignment="1" applyProtection="1">
      <alignment horizontal="left" vertical="center"/>
      <protection locked="0"/>
    </xf>
    <xf numFmtId="0" fontId="0" fillId="25" borderId="91" xfId="0" applyFill="1" applyBorder="1" applyAlignment="1" applyProtection="1">
      <alignment horizontal="left" vertical="center"/>
      <protection locked="0"/>
    </xf>
    <xf numFmtId="0" fontId="0" fillId="25" borderId="91" xfId="0" applyFill="1" applyBorder="1" applyAlignment="1" applyProtection="1">
      <protection locked="0"/>
    </xf>
    <xf numFmtId="0" fontId="0" fillId="0" borderId="27" xfId="0" applyBorder="1" applyAlignment="1" applyProtection="1">
      <alignment horizontal="left" vertical="center"/>
      <protection locked="0"/>
    </xf>
    <xf numFmtId="0" fontId="0" fillId="0" borderId="91" xfId="0" applyBorder="1" applyAlignment="1" applyProtection="1">
      <alignment horizontal="left" vertical="center"/>
      <protection locked="0"/>
    </xf>
    <xf numFmtId="0" fontId="27" fillId="0" borderId="0" xfId="0" applyFont="1" applyFill="1" applyAlignment="1" applyProtection="1">
      <alignment horizontal="center" vertical="center" wrapText="1"/>
      <protection hidden="1"/>
    </xf>
    <xf numFmtId="0" fontId="87" fillId="0" borderId="0" xfId="0" applyFont="1" applyFill="1" applyAlignment="1" applyProtection="1">
      <alignment horizontal="right" vertical="center" indent="1"/>
      <protection hidden="1"/>
    </xf>
    <xf numFmtId="0" fontId="0" fillId="0" borderId="0" xfId="0" applyBorder="1" applyAlignment="1">
      <alignment horizontal="right" vertical="center" indent="1"/>
    </xf>
    <xf numFmtId="3" fontId="20" fillId="0" borderId="0" xfId="45" applyNumberFormat="1" applyFont="1" applyBorder="1" applyAlignment="1" applyProtection="1">
      <alignment horizontal="right" vertical="center" shrinkToFit="1"/>
    </xf>
    <xf numFmtId="0" fontId="6" fillId="0" borderId="0" xfId="0" applyFont="1" applyAlignment="1">
      <alignment horizontal="right" shrinkToFit="1"/>
    </xf>
    <xf numFmtId="0" fontId="91" fillId="0" borderId="68" xfId="45" applyNumberFormat="1" applyFont="1" applyFill="1" applyBorder="1" applyAlignment="1" applyProtection="1">
      <alignment horizontal="left" wrapText="1" shrinkToFit="1"/>
      <protection hidden="1"/>
    </xf>
    <xf numFmtId="0" fontId="92" fillId="0" borderId="0" xfId="0" applyNumberFormat="1" applyFont="1" applyAlignment="1" applyProtection="1">
      <alignment horizontal="left" wrapText="1" shrinkToFit="1"/>
      <protection hidden="1"/>
    </xf>
    <xf numFmtId="0" fontId="91" fillId="0" borderId="92" xfId="0" applyFont="1" applyFill="1" applyBorder="1" applyAlignment="1" applyProtection="1">
      <alignment horizontal="center" vertical="center"/>
      <protection hidden="1"/>
    </xf>
    <xf numFmtId="0" fontId="91" fillId="0" borderId="93" xfId="0" applyFont="1" applyBorder="1" applyAlignment="1">
      <alignment horizontal="center" vertical="center"/>
    </xf>
    <xf numFmtId="0" fontId="19" fillId="0" borderId="0" xfId="0" applyFont="1" applyFill="1" applyBorder="1" applyAlignment="1" applyProtection="1">
      <alignment horizontal="right" vertical="center" shrinkToFit="1"/>
    </xf>
    <xf numFmtId="0" fontId="0" fillId="0" borderId="67" xfId="0" applyBorder="1" applyAlignment="1">
      <alignment vertical="center" shrinkToFit="1"/>
    </xf>
    <xf numFmtId="0" fontId="21" fillId="0" borderId="0" xfId="0" applyFont="1" applyFill="1" applyAlignment="1" applyProtection="1">
      <alignment horizontal="center" vertical="top"/>
      <protection hidden="1"/>
    </xf>
    <xf numFmtId="0" fontId="23" fillId="0" borderId="0" xfId="0" applyFont="1" applyFill="1" applyBorder="1" applyAlignment="1" applyProtection="1">
      <alignment horizontal="center" vertical="top" wrapText="1"/>
      <protection hidden="1"/>
    </xf>
    <xf numFmtId="49" fontId="32" fillId="25" borderId="90" xfId="0" applyNumberFormat="1" applyFont="1" applyFill="1" applyBorder="1" applyAlignment="1" applyProtection="1">
      <alignment horizontal="left" vertical="center"/>
      <protection locked="0"/>
    </xf>
    <xf numFmtId="49" fontId="32" fillId="25" borderId="27" xfId="0" applyNumberFormat="1" applyFont="1" applyFill="1" applyBorder="1" applyAlignment="1" applyProtection="1">
      <alignment horizontal="left" vertical="center"/>
      <protection locked="0"/>
    </xf>
    <xf numFmtId="49" fontId="32" fillId="25" borderId="91" xfId="0" applyNumberFormat="1" applyFont="1" applyFill="1" applyBorder="1" applyAlignment="1" applyProtection="1">
      <alignment horizontal="left" vertical="center"/>
      <protection locked="0"/>
    </xf>
    <xf numFmtId="49" fontId="32" fillId="25" borderId="90" xfId="0" applyNumberFormat="1" applyFont="1" applyFill="1" applyBorder="1" applyAlignment="1" applyProtection="1">
      <alignment horizontal="center" vertical="center" shrinkToFit="1"/>
      <protection locked="0"/>
    </xf>
    <xf numFmtId="0" fontId="0" fillId="0" borderId="27" xfId="0" applyBorder="1" applyAlignment="1" applyProtection="1">
      <alignment shrinkToFit="1"/>
      <protection locked="0"/>
    </xf>
    <xf numFmtId="0" fontId="0" fillId="0" borderId="91" xfId="0" applyBorder="1" applyAlignment="1" applyProtection="1">
      <alignment shrinkToFit="1"/>
      <protection locked="0"/>
    </xf>
    <xf numFmtId="0" fontId="36" fillId="0" borderId="63" xfId="0" applyNumberFormat="1" applyFont="1" applyFill="1" applyBorder="1" applyAlignment="1" applyProtection="1">
      <alignment horizontal="left" vertical="center" wrapText="1"/>
      <protection hidden="1"/>
    </xf>
    <xf numFmtId="0" fontId="36" fillId="0" borderId="43" xfId="0" applyNumberFormat="1" applyFont="1" applyBorder="1" applyAlignment="1">
      <alignment wrapText="1"/>
    </xf>
    <xf numFmtId="14" fontId="32" fillId="25" borderId="90" xfId="0" applyNumberFormat="1" applyFont="1" applyFill="1" applyBorder="1" applyAlignment="1" applyProtection="1">
      <alignment horizontal="left" vertical="center" wrapText="1"/>
      <protection locked="0"/>
    </xf>
    <xf numFmtId="0" fontId="0" fillId="25" borderId="91" xfId="0" applyNumberFormat="1" applyFill="1" applyBorder="1" applyAlignment="1" applyProtection="1">
      <alignment vertical="center" wrapText="1"/>
      <protection locked="0"/>
    </xf>
    <xf numFmtId="49" fontId="36" fillId="0" borderId="21" xfId="0" applyNumberFormat="1" applyFont="1" applyFill="1" applyBorder="1" applyAlignment="1" applyProtection="1">
      <alignment horizontal="left" vertical="center" wrapText="1"/>
      <protection hidden="1"/>
    </xf>
    <xf numFmtId="0" fontId="36" fillId="0" borderId="21" xfId="0" applyNumberFormat="1" applyFont="1" applyBorder="1" applyAlignment="1">
      <alignment wrapText="1"/>
    </xf>
    <xf numFmtId="49" fontId="0" fillId="25" borderId="91" xfId="0" applyNumberFormat="1" applyFill="1" applyBorder="1" applyAlignment="1" applyProtection="1">
      <alignment horizontal="left" vertical="center"/>
      <protection locked="0"/>
    </xf>
    <xf numFmtId="0" fontId="36" fillId="0" borderId="94" xfId="0" applyNumberFormat="1" applyFont="1" applyFill="1" applyBorder="1" applyAlignment="1" applyProtection="1">
      <alignment horizontal="left" vertical="center" wrapText="1"/>
    </xf>
    <xf numFmtId="0" fontId="17" fillId="33" borderId="78" xfId="42" applyFont="1" applyFill="1" applyBorder="1" applyAlignment="1">
      <alignment horizontal="left" vertical="center" wrapText="1"/>
    </xf>
    <xf numFmtId="0" fontId="16" fillId="33" borderId="103" xfId="0" applyFont="1" applyFill="1" applyBorder="1" applyAlignment="1">
      <alignment horizontal="left" vertical="center"/>
    </xf>
    <xf numFmtId="0" fontId="16" fillId="33" borderId="116" xfId="0" applyFont="1" applyFill="1" applyBorder="1" applyAlignment="1">
      <alignment horizontal="left" vertical="center"/>
    </xf>
    <xf numFmtId="0" fontId="36" fillId="0" borderId="105" xfId="0" applyNumberFormat="1" applyFont="1" applyFill="1" applyBorder="1" applyAlignment="1" applyProtection="1">
      <alignment horizontal="left" vertical="center" wrapText="1"/>
    </xf>
    <xf numFmtId="0" fontId="36" fillId="0" borderId="110" xfId="0" applyNumberFormat="1" applyFont="1" applyFill="1" applyBorder="1" applyAlignment="1" applyProtection="1">
      <alignment horizontal="left" vertical="center" wrapText="1"/>
    </xf>
    <xf numFmtId="0" fontId="36" fillId="0" borderId="117" xfId="45" applyNumberFormat="1" applyFont="1" applyFill="1" applyBorder="1" applyAlignment="1" applyProtection="1">
      <alignment horizontal="left" vertical="center" wrapText="1"/>
    </xf>
    <xf numFmtId="0" fontId="36" fillId="0" borderId="118" xfId="45" applyNumberFormat="1" applyFont="1" applyFill="1" applyBorder="1" applyAlignment="1" applyProtection="1">
      <alignment horizontal="left" vertical="center" wrapText="1"/>
    </xf>
    <xf numFmtId="0" fontId="63" fillId="0" borderId="0" xfId="44" applyNumberFormat="1" applyFont="1" applyBorder="1" applyAlignment="1" applyProtection="1">
      <alignment horizontal="left" vertical="center"/>
    </xf>
    <xf numFmtId="0" fontId="23" fillId="0" borderId="0" xfId="0" applyFont="1" applyAlignment="1" applyProtection="1">
      <alignment horizontal="left" vertical="center"/>
    </xf>
    <xf numFmtId="0" fontId="0" fillId="0" borderId="0" xfId="0" applyAlignment="1">
      <alignment vertical="center"/>
    </xf>
    <xf numFmtId="0" fontId="36" fillId="0" borderId="21" xfId="0" applyNumberFormat="1" applyFont="1" applyFill="1" applyBorder="1" applyAlignment="1" applyProtection="1">
      <alignment horizontal="left" vertical="center" wrapText="1"/>
    </xf>
    <xf numFmtId="49" fontId="36" fillId="0" borderId="122" xfId="45" applyNumberFormat="1" applyFont="1" applyFill="1" applyBorder="1" applyAlignment="1" applyProtection="1">
      <alignment horizontal="left" vertical="center" wrapText="1"/>
    </xf>
    <xf numFmtId="0" fontId="6" fillId="0" borderId="123" xfId="45" applyFont="1" applyFill="1" applyBorder="1" applyAlignment="1">
      <alignment horizontal="left" vertical="center" wrapText="1"/>
    </xf>
    <xf numFmtId="0" fontId="6" fillId="0" borderId="124" xfId="45" applyFont="1" applyFill="1" applyBorder="1" applyAlignment="1">
      <alignment horizontal="left" vertical="center" wrapText="1"/>
    </xf>
    <xf numFmtId="0" fontId="30" fillId="26" borderId="24" xfId="42" applyFont="1" applyFill="1" applyBorder="1" applyAlignment="1">
      <alignment horizontal="center" vertical="center"/>
    </xf>
    <xf numFmtId="0" fontId="17" fillId="26" borderId="24" xfId="0" applyFont="1" applyFill="1" applyBorder="1" applyAlignment="1">
      <alignment horizontal="center" vertical="center"/>
    </xf>
    <xf numFmtId="0" fontId="36" fillId="0" borderId="21" xfId="0" applyNumberFormat="1" applyFont="1" applyFill="1" applyBorder="1" applyAlignment="1" applyProtection="1">
      <alignment horizontal="left" vertical="center" shrinkToFit="1"/>
    </xf>
    <xf numFmtId="3" fontId="20" fillId="0" borderId="0" xfId="45" applyNumberFormat="1" applyFont="1" applyBorder="1" applyAlignment="1" applyProtection="1">
      <alignment horizontal="right"/>
      <protection hidden="1"/>
    </xf>
    <xf numFmtId="0" fontId="20" fillId="0" borderId="0" xfId="0" applyFont="1" applyBorder="1" applyAlignment="1" applyProtection="1">
      <alignment horizontal="right"/>
      <protection hidden="1"/>
    </xf>
    <xf numFmtId="0" fontId="19" fillId="0" borderId="0" xfId="45" applyNumberFormat="1" applyFont="1" applyFill="1" applyBorder="1" applyAlignment="1" applyProtection="1">
      <alignment horizontal="left" vertical="center"/>
    </xf>
    <xf numFmtId="0" fontId="36" fillId="0" borderId="121" xfId="45" applyNumberFormat="1" applyFont="1" applyFill="1" applyBorder="1" applyAlignment="1" applyProtection="1">
      <alignment horizontal="left" vertical="center" wrapText="1"/>
    </xf>
    <xf numFmtId="0" fontId="36" fillId="0" borderId="21" xfId="45" applyNumberFormat="1" applyFont="1" applyFill="1" applyBorder="1" applyAlignment="1" applyProtection="1">
      <alignment horizontal="left" vertical="center" wrapText="1"/>
    </xf>
    <xf numFmtId="0" fontId="29" fillId="24" borderId="78" xfId="42" applyFont="1" applyFill="1" applyBorder="1" applyAlignment="1">
      <alignment horizontal="center" vertical="center"/>
    </xf>
    <xf numFmtId="0" fontId="5" fillId="24" borderId="103" xfId="0" applyFont="1" applyFill="1" applyBorder="1" applyAlignment="1">
      <alignment horizontal="center" vertical="center"/>
    </xf>
    <xf numFmtId="0" fontId="36" fillId="0" borderId="21" xfId="45" applyNumberFormat="1" applyFont="1" applyFill="1" applyBorder="1" applyAlignment="1" applyProtection="1">
      <alignment horizontal="left" vertical="top" wrapText="1"/>
    </xf>
    <xf numFmtId="0" fontId="36" fillId="0" borderId="95" xfId="45" applyNumberFormat="1" applyFont="1" applyFill="1" applyBorder="1" applyAlignment="1" applyProtection="1">
      <alignment horizontal="left" vertical="center" wrapText="1"/>
    </xf>
    <xf numFmtId="0" fontId="36" fillId="0" borderId="96" xfId="45" applyNumberFormat="1" applyFont="1" applyFill="1" applyBorder="1" applyAlignment="1" applyProtection="1">
      <alignment horizontal="left" vertical="center" wrapText="1"/>
    </xf>
    <xf numFmtId="0" fontId="36" fillId="0" borderId="97" xfId="45" applyNumberFormat="1" applyFont="1" applyFill="1" applyBorder="1" applyAlignment="1" applyProtection="1">
      <alignment horizontal="left" vertical="center" wrapText="1"/>
    </xf>
    <xf numFmtId="0" fontId="36" fillId="0" borderId="119" xfId="45" applyNumberFormat="1" applyFont="1" applyFill="1" applyBorder="1" applyAlignment="1" applyProtection="1">
      <alignment horizontal="left" vertical="center" wrapText="1"/>
    </xf>
    <xf numFmtId="0" fontId="36" fillId="0" borderId="120" xfId="45" applyNumberFormat="1" applyFont="1" applyFill="1" applyBorder="1" applyAlignment="1" applyProtection="1">
      <alignment horizontal="left" vertical="center" wrapText="1"/>
    </xf>
    <xf numFmtId="0" fontId="17" fillId="26" borderId="111" xfId="0" applyFont="1" applyFill="1" applyBorder="1" applyAlignment="1">
      <alignment horizontal="center" vertical="center" wrapText="1"/>
    </xf>
    <xf numFmtId="0" fontId="16" fillId="26" borderId="112" xfId="0" applyFont="1" applyFill="1" applyBorder="1" applyAlignment="1">
      <alignment horizontal="center" vertical="center" wrapText="1"/>
    </xf>
    <xf numFmtId="0" fontId="16" fillId="26" borderId="113" xfId="0" applyFont="1" applyFill="1" applyBorder="1" applyAlignment="1">
      <alignment horizontal="center" vertical="center" wrapText="1"/>
    </xf>
    <xf numFmtId="0" fontId="16" fillId="26" borderId="76" xfId="0" applyFont="1" applyFill="1" applyBorder="1" applyAlignment="1">
      <alignment horizontal="center" vertical="center" wrapText="1"/>
    </xf>
    <xf numFmtId="0" fontId="16" fillId="26" borderId="114" xfId="0" applyFont="1" applyFill="1" applyBorder="1" applyAlignment="1">
      <alignment horizontal="center" vertical="center" wrapText="1"/>
    </xf>
    <xf numFmtId="0" fontId="16" fillId="26" borderId="115" xfId="0" applyFont="1" applyFill="1" applyBorder="1" applyAlignment="1">
      <alignment horizontal="center" vertical="center" wrapText="1"/>
    </xf>
    <xf numFmtId="0" fontId="6" fillId="0" borderId="52" xfId="45" applyNumberFormat="1" applyFont="1" applyFill="1" applyBorder="1" applyAlignment="1" applyProtection="1">
      <alignment horizontal="center" vertical="center"/>
    </xf>
    <xf numFmtId="0" fontId="20" fillId="0" borderId="0" xfId="45" applyFont="1" applyBorder="1" applyAlignment="1" applyProtection="1">
      <alignment horizontal="right"/>
      <protection hidden="1"/>
    </xf>
    <xf numFmtId="192" fontId="19" fillId="0" borderId="32" xfId="45" applyNumberFormat="1" applyFont="1" applyFill="1" applyBorder="1" applyAlignment="1" applyProtection="1">
      <alignment horizontal="left"/>
      <protection hidden="1"/>
    </xf>
    <xf numFmtId="192" fontId="20" fillId="0" borderId="32" xfId="0" applyNumberFormat="1" applyFont="1" applyBorder="1" applyAlignment="1" applyProtection="1">
      <alignment horizontal="left"/>
      <protection hidden="1"/>
    </xf>
    <xf numFmtId="0" fontId="30" fillId="26" borderId="107" xfId="42" applyFont="1" applyFill="1" applyBorder="1" applyAlignment="1">
      <alignment horizontal="center" vertical="center" wrapText="1"/>
    </xf>
    <xf numFmtId="0" fontId="16" fillId="26" borderId="107" xfId="0" applyFont="1" applyFill="1" applyBorder="1" applyAlignment="1">
      <alignment horizontal="center" vertical="center" wrapText="1"/>
    </xf>
    <xf numFmtId="0" fontId="30" fillId="26" borderId="108" xfId="0" applyFont="1" applyFill="1" applyBorder="1" applyAlignment="1">
      <alignment horizontal="center" vertical="center" wrapText="1"/>
    </xf>
    <xf numFmtId="0" fontId="16" fillId="26" borderId="109" xfId="0" applyFont="1" applyFill="1" applyBorder="1" applyAlignment="1">
      <alignment horizontal="center" vertical="center" wrapText="1"/>
    </xf>
    <xf numFmtId="3" fontId="19" fillId="0" borderId="32" xfId="45" applyNumberFormat="1" applyFont="1" applyFill="1" applyBorder="1" applyAlignment="1" applyProtection="1">
      <alignment horizontal="left"/>
      <protection hidden="1"/>
    </xf>
    <xf numFmtId="0" fontId="20" fillId="0" borderId="32" xfId="0" applyFont="1" applyBorder="1" applyAlignment="1" applyProtection="1">
      <alignment horizontal="left"/>
      <protection hidden="1"/>
    </xf>
    <xf numFmtId="0" fontId="19" fillId="0" borderId="0" xfId="45" applyFont="1" applyFill="1" applyBorder="1" applyAlignment="1" applyProtection="1">
      <alignment horizontal="left" vertical="center"/>
    </xf>
    <xf numFmtId="49" fontId="32" fillId="0" borderId="0" xfId="45" applyNumberFormat="1" applyFont="1" applyFill="1" applyBorder="1" applyAlignment="1" applyProtection="1">
      <alignment horizontal="left" vertical="center"/>
      <protection locked="0"/>
    </xf>
    <xf numFmtId="3" fontId="19" fillId="0" borderId="0" xfId="44" applyNumberFormat="1" applyFont="1" applyBorder="1" applyAlignment="1" applyProtection="1">
      <alignment horizontal="center" vertical="center"/>
    </xf>
    <xf numFmtId="0" fontId="19" fillId="0" borderId="32" xfId="48" applyNumberFormat="1" applyFont="1" applyBorder="1" applyAlignment="1" applyProtection="1">
      <alignment horizontal="left"/>
      <protection hidden="1"/>
    </xf>
    <xf numFmtId="0" fontId="19" fillId="0" borderId="32" xfId="0" applyNumberFormat="1" applyFont="1" applyBorder="1" applyAlignment="1" applyProtection="1">
      <alignment horizontal="left"/>
      <protection hidden="1"/>
    </xf>
    <xf numFmtId="0" fontId="16" fillId="26" borderId="23" xfId="0" applyFont="1" applyFill="1" applyBorder="1" applyAlignment="1">
      <alignment horizontal="center" vertical="center" wrapText="1"/>
    </xf>
    <xf numFmtId="0" fontId="63" fillId="0" borderId="52" xfId="44" applyNumberFormat="1" applyFont="1" applyBorder="1" applyAlignment="1" applyProtection="1">
      <alignment horizontal="left" vertical="center"/>
    </xf>
    <xf numFmtId="0" fontId="71" fillId="0" borderId="0" xfId="51" applyFont="1" applyAlignment="1" applyProtection="1">
      <alignment horizontal="right"/>
      <protection hidden="1"/>
    </xf>
    <xf numFmtId="0" fontId="66" fillId="0" borderId="0" xfId="0" applyFont="1" applyAlignment="1" applyProtection="1">
      <alignment horizontal="center"/>
      <protection hidden="1"/>
    </xf>
    <xf numFmtId="0" fontId="20" fillId="0" borderId="0" xfId="0" applyFont="1" applyAlignment="1" applyProtection="1">
      <alignment horizontal="center"/>
      <protection hidden="1"/>
    </xf>
    <xf numFmtId="0" fontId="66"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26" fillId="0" borderId="0" xfId="0" applyFont="1" applyBorder="1" applyAlignment="1" applyProtection="1">
      <alignment horizontal="center" vertical="center"/>
      <protection hidden="1"/>
    </xf>
    <xf numFmtId="0" fontId="77" fillId="0" borderId="106" xfId="0" applyFont="1" applyFill="1" applyBorder="1" applyAlignment="1" applyProtection="1">
      <alignment horizontal="center" vertical="center" wrapText="1"/>
      <protection hidden="1"/>
    </xf>
    <xf numFmtId="0" fontId="77" fillId="0" borderId="73" xfId="0" applyFont="1" applyFill="1" applyBorder="1" applyAlignment="1" applyProtection="1">
      <alignment horizontal="center" vertical="center" wrapText="1"/>
      <protection hidden="1"/>
    </xf>
    <xf numFmtId="0" fontId="11" fillId="24" borderId="106" xfId="0" applyFont="1" applyFill="1" applyBorder="1" applyAlignment="1" applyProtection="1">
      <alignment horizontal="center" vertical="center" wrapText="1"/>
      <protection hidden="1"/>
    </xf>
    <xf numFmtId="0" fontId="74" fillId="24" borderId="73" xfId="0" applyFont="1" applyFill="1" applyBorder="1" applyAlignment="1" applyProtection="1">
      <alignment horizontal="center" vertical="center" wrapText="1"/>
      <protection hidden="1"/>
    </xf>
    <xf numFmtId="0" fontId="20" fillId="0" borderId="0" xfId="0" applyFont="1" applyAlignment="1" applyProtection="1">
      <alignment horizontal="right"/>
      <protection hidden="1"/>
    </xf>
    <xf numFmtId="1" fontId="19" fillId="0" borderId="32" xfId="48" applyNumberFormat="1" applyFont="1" applyBorder="1" applyAlignment="1" applyProtection="1">
      <alignment horizontal="left" vertical="center"/>
      <protection hidden="1"/>
    </xf>
    <xf numFmtId="0" fontId="19" fillId="0" borderId="32" xfId="48" applyFont="1" applyBorder="1" applyAlignment="1" applyProtection="1">
      <alignment horizontal="left" vertical="center"/>
      <protection hidden="1"/>
    </xf>
    <xf numFmtId="0" fontId="36" fillId="0" borderId="101" xfId="45" applyNumberFormat="1" applyFont="1" applyFill="1" applyBorder="1" applyAlignment="1" applyProtection="1">
      <alignment horizontal="left" vertical="center" wrapText="1"/>
    </xf>
    <xf numFmtId="0" fontId="36" fillId="0" borderId="102" xfId="45" applyNumberFormat="1" applyFont="1" applyFill="1" applyBorder="1" applyAlignment="1" applyProtection="1">
      <alignment horizontal="left" vertical="center" wrapText="1"/>
    </xf>
    <xf numFmtId="0" fontId="36" fillId="0" borderId="50" xfId="45" applyNumberFormat="1" applyFont="1" applyFill="1" applyBorder="1" applyAlignment="1" applyProtection="1">
      <alignment horizontal="left" vertical="center" wrapText="1"/>
    </xf>
    <xf numFmtId="0" fontId="17" fillId="26" borderId="78" xfId="0" applyFont="1" applyFill="1" applyBorder="1" applyAlignment="1">
      <alignment horizontal="center" vertical="center" wrapText="1"/>
    </xf>
    <xf numFmtId="0" fontId="16" fillId="26" borderId="103" xfId="0" applyFont="1" applyFill="1" applyBorder="1" applyAlignment="1">
      <alignment horizontal="center" vertical="center" wrapText="1"/>
    </xf>
    <xf numFmtId="0" fontId="16" fillId="26" borderId="104" xfId="0" applyFont="1" applyFill="1" applyBorder="1" applyAlignment="1">
      <alignment horizontal="center" vertical="center" wrapText="1"/>
    </xf>
    <xf numFmtId="0" fontId="19" fillId="0" borderId="100" xfId="45" applyNumberFormat="1" applyFont="1" applyFill="1" applyBorder="1" applyAlignment="1" applyProtection="1">
      <alignment horizontal="left" vertical="center"/>
    </xf>
    <xf numFmtId="0" fontId="63" fillId="0" borderId="100" xfId="44" applyNumberFormat="1" applyFont="1" applyBorder="1" applyAlignment="1" applyProtection="1">
      <alignment horizontal="left" vertical="center"/>
    </xf>
    <xf numFmtId="0" fontId="19" fillId="0" borderId="52" xfId="45" applyNumberFormat="1" applyFont="1" applyFill="1" applyBorder="1" applyAlignment="1" applyProtection="1">
      <alignment horizontal="left" vertical="center"/>
    </xf>
    <xf numFmtId="0" fontId="36" fillId="0" borderId="98" xfId="0" applyNumberFormat="1" applyFont="1" applyFill="1" applyBorder="1" applyAlignment="1" applyProtection="1">
      <alignment horizontal="left" vertical="center" shrinkToFit="1"/>
    </xf>
    <xf numFmtId="0" fontId="36" fillId="0" borderId="99" xfId="0" applyNumberFormat="1" applyFont="1" applyFill="1" applyBorder="1" applyAlignment="1" applyProtection="1">
      <alignment horizontal="left" vertical="center" shrinkToFit="1"/>
    </xf>
    <xf numFmtId="0" fontId="36" fillId="0" borderId="47" xfId="0" applyNumberFormat="1" applyFont="1" applyFill="1" applyBorder="1" applyAlignment="1" applyProtection="1">
      <alignment horizontal="left" vertical="center" shrinkToFit="1"/>
    </xf>
    <xf numFmtId="49" fontId="64" fillId="0" borderId="98" xfId="48" applyNumberFormat="1" applyFont="1" applyFill="1" applyBorder="1" applyAlignment="1" applyProtection="1">
      <alignment horizontal="left" vertical="center" wrapText="1"/>
      <protection hidden="1"/>
    </xf>
    <xf numFmtId="0" fontId="5" fillId="0" borderId="99" xfId="48" applyFont="1" applyBorder="1" applyAlignment="1">
      <alignment horizontal="left" vertical="center" wrapText="1"/>
    </xf>
    <xf numFmtId="49" fontId="36" fillId="0" borderId="98" xfId="48" applyNumberFormat="1" applyFont="1" applyFill="1" applyBorder="1" applyAlignment="1" applyProtection="1">
      <alignment horizontal="left" vertical="center" wrapText="1"/>
      <protection hidden="1"/>
    </xf>
    <xf numFmtId="0" fontId="76" fillId="0" borderId="99" xfId="48" applyFont="1" applyBorder="1" applyAlignment="1">
      <alignment horizontal="left" vertical="center" wrapText="1"/>
    </xf>
    <xf numFmtId="49" fontId="64" fillId="0" borderId="126" xfId="48" applyNumberFormat="1" applyFont="1" applyFill="1" applyBorder="1" applyAlignment="1" applyProtection="1">
      <alignment horizontal="left" vertical="center" wrapText="1"/>
      <protection hidden="1"/>
    </xf>
    <xf numFmtId="0" fontId="5" fillId="0" borderId="127" xfId="48" applyFont="1" applyBorder="1" applyAlignment="1">
      <alignment horizontal="left" vertical="center" wrapText="1"/>
    </xf>
    <xf numFmtId="0" fontId="17" fillId="33" borderId="76" xfId="42" applyFont="1" applyFill="1" applyBorder="1" applyAlignment="1">
      <alignment horizontal="left" vertical="center" wrapText="1"/>
    </xf>
    <xf numFmtId="0" fontId="16" fillId="33" borderId="114" xfId="0" applyFont="1" applyFill="1" applyBorder="1" applyAlignment="1">
      <alignment horizontal="left" vertical="center"/>
    </xf>
    <xf numFmtId="0" fontId="16" fillId="33" borderId="125" xfId="0" applyFont="1" applyFill="1" applyBorder="1" applyAlignment="1">
      <alignment horizontal="left" vertical="center"/>
    </xf>
    <xf numFmtId="49" fontId="36" fillId="0" borderId="101" xfId="48" applyNumberFormat="1" applyFont="1" applyFill="1" applyBorder="1" applyAlignment="1" applyProtection="1">
      <alignment horizontal="left" vertical="center" wrapText="1"/>
      <protection hidden="1"/>
    </xf>
    <xf numFmtId="0" fontId="76" fillId="0" borderId="102" xfId="48" applyFont="1" applyBorder="1" applyAlignment="1">
      <alignment horizontal="left" vertical="center" wrapText="1"/>
    </xf>
    <xf numFmtId="0" fontId="6" fillId="0" borderId="99" xfId="48" applyFont="1" applyBorder="1" applyAlignment="1">
      <alignment horizontal="left" vertical="center" wrapText="1"/>
    </xf>
    <xf numFmtId="49" fontId="6" fillId="0" borderId="98" xfId="48" applyNumberFormat="1" applyFont="1" applyFill="1" applyBorder="1" applyAlignment="1" applyProtection="1">
      <alignment horizontal="left" vertical="center" shrinkToFit="1"/>
      <protection hidden="1"/>
    </xf>
    <xf numFmtId="0" fontId="6" fillId="0" borderId="99" xfId="48" applyFont="1" applyBorder="1" applyAlignment="1">
      <alignment horizontal="left" vertical="center" shrinkToFit="1"/>
    </xf>
    <xf numFmtId="49" fontId="36" fillId="0" borderId="126" xfId="48" applyNumberFormat="1" applyFont="1" applyFill="1" applyBorder="1" applyAlignment="1" applyProtection="1">
      <alignment horizontal="left" vertical="center" wrapText="1"/>
      <protection hidden="1"/>
    </xf>
    <xf numFmtId="0" fontId="76" fillId="0" borderId="127" xfId="48" applyFont="1" applyBorder="1" applyAlignment="1">
      <alignment horizontal="left" vertical="center" wrapText="1"/>
    </xf>
    <xf numFmtId="49" fontId="36" fillId="0" borderId="99" xfId="0" applyNumberFormat="1" applyFont="1" applyBorder="1" applyAlignment="1" applyProtection="1">
      <alignment horizontal="left" vertical="center" wrapText="1"/>
    </xf>
    <xf numFmtId="0" fontId="36" fillId="0" borderId="99" xfId="0" applyFont="1" applyBorder="1" applyAlignment="1">
      <alignment horizontal="left" vertical="center" wrapText="1"/>
    </xf>
    <xf numFmtId="0" fontId="36" fillId="0" borderId="39" xfId="0" applyFont="1" applyBorder="1" applyAlignment="1">
      <alignment horizontal="left" vertical="center" wrapText="1"/>
    </xf>
    <xf numFmtId="0" fontId="6" fillId="0" borderId="0" xfId="0" applyFont="1" applyAlignment="1">
      <alignment vertical="center"/>
    </xf>
    <xf numFmtId="0" fontId="6" fillId="0" borderId="0" xfId="0" applyFont="1" applyAlignment="1" applyProtection="1">
      <alignment horizontal="center"/>
      <protection hidden="1"/>
    </xf>
    <xf numFmtId="0" fontId="6" fillId="0" borderId="0" xfId="0" applyFont="1" applyAlignment="1" applyProtection="1">
      <protection hidden="1"/>
    </xf>
    <xf numFmtId="0" fontId="66" fillId="0" borderId="0" xfId="0" applyFont="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34" xfId="0"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36" fillId="0" borderId="47" xfId="0" applyFont="1" applyBorder="1" applyAlignment="1">
      <alignment horizontal="left" vertical="center" wrapText="1"/>
    </xf>
    <xf numFmtId="49" fontId="36" fillId="0" borderId="127" xfId="0" applyNumberFormat="1" applyFont="1" applyBorder="1" applyAlignment="1" applyProtection="1">
      <alignment horizontal="left" vertical="center" wrapText="1"/>
    </xf>
    <xf numFmtId="0" fontId="36" fillId="0" borderId="127" xfId="0" applyFont="1" applyBorder="1" applyAlignment="1">
      <alignment horizontal="left" vertical="center" wrapText="1"/>
    </xf>
    <xf numFmtId="0" fontId="36" fillId="0" borderId="38" xfId="0" applyFont="1" applyBorder="1" applyAlignment="1">
      <alignment horizontal="left" vertical="center" wrapText="1"/>
    </xf>
    <xf numFmtId="49" fontId="36" fillId="0" borderId="132" xfId="0" applyNumberFormat="1" applyFont="1" applyBorder="1" applyAlignment="1" applyProtection="1">
      <alignment horizontal="left" vertical="center" wrapText="1"/>
    </xf>
    <xf numFmtId="0" fontId="36" fillId="0" borderId="132" xfId="0" applyFont="1" applyBorder="1" applyAlignment="1">
      <alignment horizontal="left" vertical="center" wrapText="1"/>
    </xf>
    <xf numFmtId="0" fontId="36" fillId="0" borderId="133" xfId="0" applyFont="1" applyBorder="1" applyAlignment="1">
      <alignment horizontal="left" vertical="center" wrapText="1"/>
    </xf>
    <xf numFmtId="49" fontId="64" fillId="0" borderId="130" xfId="0" applyNumberFormat="1" applyFont="1" applyBorder="1" applyAlignment="1" applyProtection="1">
      <alignment horizontal="left" vertical="center" wrapText="1"/>
    </xf>
    <xf numFmtId="0" fontId="64" fillId="0" borderId="130" xfId="0" applyFont="1" applyBorder="1" applyAlignment="1">
      <alignment horizontal="left" vertical="center" wrapText="1"/>
    </xf>
    <xf numFmtId="0" fontId="64" fillId="0" borderId="131" xfId="0" applyFont="1" applyBorder="1" applyAlignment="1">
      <alignment horizontal="left" vertical="center" wrapText="1"/>
    </xf>
    <xf numFmtId="49" fontId="64" fillId="0" borderId="103" xfId="0" applyNumberFormat="1" applyFont="1" applyBorder="1" applyAlignment="1" applyProtection="1">
      <alignment horizontal="left" vertical="center" wrapText="1"/>
    </xf>
    <xf numFmtId="0" fontId="64" fillId="0" borderId="103" xfId="0" applyFont="1" applyBorder="1" applyAlignment="1">
      <alignment horizontal="left" vertical="center" wrapText="1"/>
    </xf>
    <xf numFmtId="0" fontId="64" fillId="0" borderId="116" xfId="0" applyFont="1" applyBorder="1" applyAlignment="1">
      <alignment horizontal="left" vertical="center" wrapText="1"/>
    </xf>
    <xf numFmtId="49" fontId="64" fillId="0" borderId="114" xfId="0" applyNumberFormat="1" applyFont="1" applyBorder="1" applyAlignment="1" applyProtection="1">
      <alignment horizontal="left" vertical="center" wrapText="1"/>
    </xf>
    <xf numFmtId="0" fontId="64" fillId="0" borderId="114" xfId="0" applyFont="1" applyBorder="1" applyAlignment="1">
      <alignment horizontal="left" vertical="center" wrapText="1"/>
    </xf>
    <xf numFmtId="0" fontId="64" fillId="0" borderId="125" xfId="0" applyFont="1" applyBorder="1" applyAlignment="1">
      <alignment horizontal="left" vertical="center" wrapText="1"/>
    </xf>
    <xf numFmtId="0" fontId="30" fillId="26" borderId="29" xfId="42" applyFont="1" applyFill="1" applyBorder="1" applyAlignment="1">
      <alignment horizontal="center" vertical="center"/>
    </xf>
    <xf numFmtId="0" fontId="17" fillId="26" borderId="29" xfId="0" applyFont="1" applyFill="1" applyBorder="1" applyAlignment="1">
      <alignment horizontal="center" vertical="center"/>
    </xf>
    <xf numFmtId="49" fontId="36" fillId="0" borderId="102" xfId="0" applyNumberFormat="1" applyFont="1" applyBorder="1" applyAlignment="1" applyProtection="1">
      <alignment horizontal="left" vertical="center" wrapText="1"/>
    </xf>
    <xf numFmtId="0" fontId="36" fillId="0" borderId="102" xfId="0" applyFont="1" applyBorder="1" applyAlignment="1">
      <alignment horizontal="left" vertical="center" wrapText="1"/>
    </xf>
    <xf numFmtId="0" fontId="36" fillId="0" borderId="50" xfId="0" applyFont="1" applyBorder="1" applyAlignment="1">
      <alignment horizontal="left" vertical="center" wrapText="1"/>
    </xf>
    <xf numFmtId="49" fontId="64" fillId="0" borderId="128" xfId="0" applyNumberFormat="1" applyFont="1" applyBorder="1" applyAlignment="1" applyProtection="1">
      <alignment horizontal="left" vertical="center" wrapText="1"/>
    </xf>
    <xf numFmtId="0" fontId="64" fillId="0" borderId="128" xfId="0" applyFont="1" applyBorder="1" applyAlignment="1">
      <alignment horizontal="left" vertical="center" wrapText="1"/>
    </xf>
    <xf numFmtId="0" fontId="64" fillId="0" borderId="129" xfId="0" applyFont="1" applyBorder="1" applyAlignment="1">
      <alignment horizontal="left" vertical="center" wrapText="1"/>
    </xf>
    <xf numFmtId="0" fontId="36" fillId="0" borderId="117" xfId="0" applyFont="1" applyFill="1" applyBorder="1" applyAlignment="1">
      <alignment vertical="center" wrapText="1"/>
    </xf>
    <xf numFmtId="0" fontId="36" fillId="0" borderId="16" xfId="0" applyFont="1" applyFill="1" applyBorder="1" applyAlignment="1">
      <alignment vertical="center" wrapText="1"/>
    </xf>
    <xf numFmtId="0" fontId="36" fillId="0" borderId="137" xfId="0" applyFont="1" applyFill="1" applyBorder="1" applyAlignment="1">
      <alignment vertical="center" wrapText="1"/>
    </xf>
    <xf numFmtId="0" fontId="36" fillId="0" borderId="18" xfId="0" applyFont="1" applyFill="1" applyBorder="1" applyAlignment="1">
      <alignment vertical="center" wrapText="1"/>
    </xf>
    <xf numFmtId="0" fontId="64" fillId="0" borderId="0" xfId="0" applyFont="1" applyFill="1" applyBorder="1" applyAlignment="1">
      <alignment vertical="center" wrapText="1"/>
    </xf>
    <xf numFmtId="0" fontId="64" fillId="0" borderId="0" xfId="0" applyFont="1" applyAlignment="1">
      <alignment vertical="center" wrapText="1"/>
    </xf>
    <xf numFmtId="0" fontId="36" fillId="0" borderId="118" xfId="0" applyFont="1" applyFill="1" applyBorder="1" applyAlignment="1">
      <alignment vertical="center" shrinkToFit="1"/>
    </xf>
    <xf numFmtId="0" fontId="36" fillId="0" borderId="135" xfId="0" applyFont="1" applyFill="1" applyBorder="1" applyAlignment="1">
      <alignment vertical="center" shrinkToFit="1"/>
    </xf>
    <xf numFmtId="0" fontId="36" fillId="0" borderId="136" xfId="0" applyFont="1" applyFill="1" applyBorder="1" applyAlignment="1">
      <alignment vertical="center" shrinkToFit="1"/>
    </xf>
    <xf numFmtId="0" fontId="36" fillId="0" borderId="118" xfId="0" applyFont="1" applyFill="1" applyBorder="1" applyAlignment="1">
      <alignment vertical="top" wrapText="1"/>
    </xf>
    <xf numFmtId="0" fontId="36" fillId="0" borderId="135" xfId="0" applyFont="1" applyFill="1" applyBorder="1" applyAlignment="1">
      <alignment vertical="top" wrapText="1"/>
    </xf>
    <xf numFmtId="0" fontId="36" fillId="0" borderId="136" xfId="0" applyFont="1" applyFill="1" applyBorder="1" applyAlignment="1">
      <alignment vertical="top" wrapText="1"/>
    </xf>
    <xf numFmtId="0" fontId="36" fillId="0" borderId="117" xfId="0" applyFont="1" applyFill="1" applyBorder="1" applyAlignment="1">
      <alignment vertical="center" shrinkToFit="1"/>
    </xf>
    <xf numFmtId="0" fontId="36" fillId="0" borderId="16" xfId="0" applyFont="1" applyFill="1" applyBorder="1" applyAlignment="1">
      <alignment vertical="center" shrinkToFit="1"/>
    </xf>
    <xf numFmtId="0" fontId="5" fillId="24" borderId="13" xfId="0" applyFont="1" applyFill="1" applyBorder="1" applyAlignment="1">
      <alignment horizontal="center" vertical="center" wrapText="1"/>
    </xf>
    <xf numFmtId="0" fontId="0" fillId="0" borderId="13" xfId="0" applyBorder="1" applyAlignment="1">
      <alignment wrapText="1"/>
    </xf>
    <xf numFmtId="0" fontId="36" fillId="0" borderId="123" xfId="0" applyFont="1" applyFill="1" applyBorder="1" applyAlignment="1">
      <alignment vertical="center" wrapText="1"/>
    </xf>
    <xf numFmtId="0" fontId="36" fillId="0" borderId="14" xfId="0" applyFont="1" applyFill="1" applyBorder="1" applyAlignment="1">
      <alignment vertical="center" wrapText="1"/>
    </xf>
    <xf numFmtId="0" fontId="43" fillId="0" borderId="13" xfId="0" applyFont="1" applyFill="1" applyBorder="1" applyAlignment="1" applyProtection="1">
      <alignment vertical="center" wrapText="1"/>
      <protection hidden="1"/>
    </xf>
    <xf numFmtId="0" fontId="43" fillId="0" borderId="13" xfId="0" applyFont="1" applyBorder="1" applyAlignment="1" applyProtection="1">
      <alignment vertical="center" wrapText="1"/>
      <protection hidden="1"/>
    </xf>
    <xf numFmtId="0" fontId="43" fillId="0" borderId="71" xfId="0" applyFont="1" applyFill="1" applyBorder="1" applyAlignment="1" applyProtection="1">
      <alignment vertical="center" wrapText="1"/>
      <protection hidden="1"/>
    </xf>
    <xf numFmtId="0" fontId="43" fillId="0" borderId="80" xfId="0" applyFont="1" applyFill="1" applyBorder="1" applyAlignment="1" applyProtection="1">
      <alignment vertical="center" wrapText="1"/>
      <protection hidden="1"/>
    </xf>
    <xf numFmtId="0" fontId="43" fillId="0" borderId="72" xfId="0" applyFont="1" applyFill="1" applyBorder="1" applyAlignment="1" applyProtection="1">
      <alignment vertical="center" wrapText="1"/>
      <protection hidden="1"/>
    </xf>
    <xf numFmtId="0" fontId="23" fillId="0" borderId="71" xfId="0" applyFont="1" applyFill="1" applyBorder="1" applyAlignment="1" applyProtection="1">
      <alignment vertical="center" wrapText="1"/>
      <protection hidden="1"/>
    </xf>
    <xf numFmtId="0" fontId="81" fillId="26" borderId="80" xfId="0" applyFont="1" applyFill="1" applyBorder="1" applyAlignment="1" applyProtection="1">
      <alignment horizontal="left" vertical="center" wrapText="1"/>
      <protection hidden="1"/>
    </xf>
    <xf numFmtId="0" fontId="0" fillId="0" borderId="80" xfId="0" applyBorder="1" applyAlignment="1">
      <alignment wrapText="1"/>
    </xf>
    <xf numFmtId="0" fontId="0" fillId="0" borderId="72" xfId="0" applyBorder="1" applyAlignment="1">
      <alignment wrapText="1"/>
    </xf>
    <xf numFmtId="0" fontId="81" fillId="26" borderId="71" xfId="0" applyFont="1" applyFill="1" applyBorder="1" applyAlignment="1" applyProtection="1">
      <alignment horizontal="left" vertical="center" wrapText="1"/>
      <protection hidden="1"/>
    </xf>
    <xf numFmtId="0" fontId="82" fillId="26" borderId="80" xfId="0" applyFont="1" applyFill="1" applyBorder="1" applyAlignment="1" applyProtection="1">
      <alignment horizontal="left" vertical="center" wrapText="1"/>
      <protection hidden="1"/>
    </xf>
    <xf numFmtId="0" fontId="23" fillId="0" borderId="13" xfId="0" applyFont="1" applyFill="1" applyBorder="1" applyAlignment="1" applyProtection="1">
      <alignment vertical="center" wrapText="1"/>
      <protection hidden="1"/>
    </xf>
    <xf numFmtId="0" fontId="84" fillId="0" borderId="13" xfId="0" applyFont="1" applyBorder="1" applyAlignment="1" applyProtection="1">
      <alignment vertical="center" wrapText="1"/>
      <protection hidden="1"/>
    </xf>
    <xf numFmtId="0" fontId="68" fillId="28" borderId="66" xfId="0" applyFont="1" applyFill="1" applyBorder="1" applyAlignment="1" applyProtection="1">
      <alignment horizontal="center" vertical="center" wrapText="1"/>
      <protection hidden="1"/>
    </xf>
    <xf numFmtId="0" fontId="0" fillId="0" borderId="64" xfId="0" applyBorder="1" applyAlignment="1"/>
    <xf numFmtId="0" fontId="69" fillId="30" borderId="71" xfId="0" applyFont="1" applyFill="1" applyBorder="1" applyAlignment="1" applyProtection="1">
      <alignment horizontal="center" vertical="center" wrapText="1"/>
      <protection hidden="1"/>
    </xf>
    <xf numFmtId="0" fontId="89" fillId="30" borderId="80" xfId="0" applyFont="1" applyFill="1" applyBorder="1" applyAlignment="1" applyProtection="1">
      <alignment horizontal="center" vertical="center" wrapText="1"/>
      <protection hidden="1"/>
    </xf>
    <xf numFmtId="0" fontId="89" fillId="30" borderId="72" xfId="0" applyFont="1" applyFill="1" applyBorder="1" applyAlignment="1" applyProtection="1">
      <alignment horizontal="center" vertical="center" wrapText="1"/>
      <protection hidden="1"/>
    </xf>
    <xf numFmtId="0" fontId="24" fillId="26" borderId="90" xfId="0" applyFont="1" applyFill="1" applyBorder="1" applyAlignment="1" applyProtection="1">
      <alignment horizontal="left" vertical="center" wrapText="1"/>
      <protection hidden="1"/>
    </xf>
    <xf numFmtId="0" fontId="25" fillId="26" borderId="27" xfId="0" applyFont="1" applyFill="1" applyBorder="1" applyAlignment="1" applyProtection="1">
      <alignment horizontal="left" vertical="center" wrapText="1"/>
      <protection hidden="1"/>
    </xf>
    <xf numFmtId="0" fontId="0" fillId="0" borderId="27" xfId="0" applyBorder="1" applyAlignment="1"/>
    <xf numFmtId="0" fontId="21" fillId="0" borderId="138" xfId="40" applyNumberFormat="1" applyFont="1" applyFill="1" applyBorder="1" applyAlignment="1" applyProtection="1">
      <alignment horizontal="left" vertical="center" wrapText="1"/>
      <protection hidden="1"/>
    </xf>
    <xf numFmtId="0" fontId="21" fillId="0" borderId="138" xfId="0" applyNumberFormat="1" applyFont="1" applyBorder="1" applyAlignment="1" applyProtection="1">
      <alignment vertical="center" wrapText="1"/>
      <protection hidden="1"/>
    </xf>
    <xf numFmtId="0" fontId="21" fillId="0" borderId="139" xfId="0" applyNumberFormat="1" applyFont="1" applyBorder="1" applyAlignment="1" applyProtection="1">
      <alignment vertical="center" wrapText="1"/>
      <protection hidden="1"/>
    </xf>
    <xf numFmtId="0" fontId="21" fillId="0" borderId="123" xfId="40" applyNumberFormat="1" applyFont="1" applyFill="1" applyBorder="1" applyAlignment="1" applyProtection="1">
      <alignment horizontal="left" vertical="center" wrapText="1"/>
      <protection hidden="1"/>
    </xf>
    <xf numFmtId="0" fontId="21" fillId="0" borderId="123" xfId="0" applyNumberFormat="1" applyFont="1" applyBorder="1" applyAlignment="1" applyProtection="1">
      <alignment vertical="center" wrapText="1"/>
      <protection hidden="1"/>
    </xf>
    <xf numFmtId="0" fontId="21" fillId="0" borderId="14" xfId="0" applyNumberFormat="1" applyFont="1" applyBorder="1" applyAlignment="1" applyProtection="1">
      <alignment vertical="center" wrapText="1"/>
      <protection hidden="1"/>
    </xf>
    <xf numFmtId="0" fontId="22" fillId="29" borderId="71" xfId="43" applyFont="1" applyFill="1" applyBorder="1" applyAlignment="1" applyProtection="1">
      <alignment horizontal="left" vertical="center" wrapText="1"/>
      <protection hidden="1"/>
    </xf>
    <xf numFmtId="0" fontId="21" fillId="29" borderId="80" xfId="0" applyFont="1" applyFill="1" applyBorder="1" applyAlignment="1" applyProtection="1">
      <alignment horizontal="left" vertical="center" wrapText="1"/>
      <protection hidden="1"/>
    </xf>
    <xf numFmtId="0" fontId="21" fillId="29" borderId="72" xfId="0" applyFont="1" applyFill="1" applyBorder="1" applyAlignment="1" applyProtection="1">
      <alignment horizontal="left" vertical="center" wrapText="1"/>
      <protection hidden="1"/>
    </xf>
    <xf numFmtId="0" fontId="3" fillId="24" borderId="138" xfId="43" applyFont="1" applyFill="1" applyBorder="1" applyAlignment="1" applyProtection="1">
      <alignment horizontal="center" vertical="center"/>
      <protection hidden="1"/>
    </xf>
    <xf numFmtId="0" fontId="1" fillId="24" borderId="138" xfId="0" applyFont="1" applyFill="1" applyBorder="1" applyAlignment="1" applyProtection="1">
      <alignment horizontal="center" vertical="center"/>
      <protection hidden="1"/>
    </xf>
    <xf numFmtId="0" fontId="1" fillId="24" borderId="139" xfId="0" applyFont="1" applyFill="1" applyBorder="1" applyAlignment="1" applyProtection="1">
      <alignment horizontal="center" vertical="center"/>
      <protection hidden="1"/>
    </xf>
  </cellXfs>
  <cellStyles count="5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40% - Naglasak1"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Hiperveza" xfId="35" builtinId="8"/>
    <cellStyle name="Hiperveza 2" xfId="36"/>
    <cellStyle name="Input" xfId="37"/>
    <cellStyle name="Linked Cell" xfId="38"/>
    <cellStyle name="Neutral" xfId="39"/>
    <cellStyle name="Normal_Djelat" xfId="40"/>
    <cellStyle name="Normal_Podaci" xfId="41"/>
    <cellStyle name="Normal_Sheet1" xfId="42"/>
    <cellStyle name="Normal_Sheet2" xfId="43"/>
    <cellStyle name="Normalno 2" xfId="44"/>
    <cellStyle name="Normalno 3" xfId="45"/>
    <cellStyle name="Note" xfId="46"/>
    <cellStyle name="Obično" xfId="0" builtinId="0"/>
    <cellStyle name="Obično_~3018226" xfId="47"/>
    <cellStyle name="Obično_2 Obrasci BIL-NPF, PR-RAS-NPF" xfId="48"/>
    <cellStyle name="Obično_Knjiga2" xfId="49"/>
    <cellStyle name="Obično_List1" xfId="50"/>
    <cellStyle name="Obično_List1_2 Obrasci BIL-NPF, PR-RAS-NPF" xfId="51"/>
    <cellStyle name="Obično_List1_S-PR-RAS-NPF ver. 3.0.0" xfId="52"/>
    <cellStyle name="Output" xfId="53"/>
    <cellStyle name="Title" xfId="54"/>
    <cellStyle name="Total" xfId="55"/>
    <cellStyle name="Warning Text" xfId="56"/>
  </cellStyles>
  <dxfs count="19">
    <dxf>
      <font>
        <b/>
        <i val="0"/>
        <condense val="0"/>
        <extend val="0"/>
        <color indexed="12"/>
      </font>
      <fill>
        <patternFill>
          <bgColor indexed="13"/>
        </patternFill>
      </fill>
    </dxf>
    <dxf>
      <font>
        <b/>
        <i val="0"/>
        <condense val="0"/>
        <extend val="0"/>
        <color indexed="9"/>
      </font>
      <fill>
        <patternFill>
          <bgColor indexed="10"/>
        </patternFill>
      </fill>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22"/>
      </font>
    </dxf>
    <dxf>
      <fill>
        <patternFill>
          <bgColor indexed="10"/>
        </patternFill>
      </fill>
    </dxf>
    <dxf>
      <fill>
        <patternFill>
          <bgColor indexed="13"/>
        </patternFill>
      </fill>
    </dxf>
    <dxf>
      <fill>
        <patternFill>
          <bgColor indexed="10"/>
        </patternFill>
      </fill>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22"/>
      </font>
    </dxf>
    <dxf>
      <font>
        <b/>
        <i val="0"/>
        <condense val="0"/>
        <extend val="0"/>
        <color indexed="9"/>
      </font>
      <fill>
        <patternFill>
          <bgColor indexed="10"/>
        </patternFill>
      </fill>
    </dxf>
    <dxf>
      <font>
        <condense val="0"/>
        <extend val="0"/>
        <color indexed="13"/>
      </font>
      <fill>
        <patternFill>
          <bgColor indexed="10"/>
        </patternFill>
      </fill>
    </dxf>
    <dxf>
      <fill>
        <patternFill>
          <bgColor indexed="10"/>
        </patternFill>
      </fill>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22"/>
      </font>
    </dxf>
    <dxf>
      <font/>
      <fill>
        <patternFill>
          <bgColor indexed="13"/>
        </patternFill>
      </fill>
    </dxf>
    <dxf>
      <fill>
        <patternFill>
          <bgColor indexed="10"/>
        </patternFill>
      </fill>
    </dxf>
    <dxf>
      <fill>
        <patternFill>
          <bgColor indexed="10"/>
        </patternFill>
      </fill>
    </dxf>
    <dxf>
      <font>
        <b/>
        <i val="0"/>
        <condense val="0"/>
        <extend val="0"/>
        <color indexed="17"/>
      </font>
      <fill>
        <patternFill>
          <bgColor indexed="9"/>
        </patternFill>
      </fill>
    </dxf>
    <dxf>
      <font>
        <condense val="0"/>
        <extend val="0"/>
        <color indexed="10"/>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171450</xdr:colOff>
      <xdr:row>50</xdr:row>
      <xdr:rowOff>219075</xdr:rowOff>
    </xdr:from>
    <xdr:to>
      <xdr:col>9</xdr:col>
      <xdr:colOff>1066800</xdr:colOff>
      <xdr:row>51</xdr:row>
      <xdr:rowOff>209550</xdr:rowOff>
    </xdr:to>
    <xdr:grpSp>
      <xdr:nvGrpSpPr>
        <xdr:cNvPr id="7617" name="Group 1"/>
        <xdr:cNvGrpSpPr>
          <a:grpSpLocks/>
        </xdr:cNvGrpSpPr>
      </xdr:nvGrpSpPr>
      <xdr:grpSpPr bwMode="auto">
        <a:xfrm>
          <a:off x="5314950" y="9610725"/>
          <a:ext cx="2295525" cy="190500"/>
          <a:chOff x="541" y="980"/>
          <a:chExt cx="170" cy="24"/>
        </a:xfrm>
      </xdr:grpSpPr>
      <xdr:grpSp>
        <xdr:nvGrpSpPr>
          <xdr:cNvPr id="7619" name="Group 2"/>
          <xdr:cNvGrpSpPr>
            <a:grpSpLocks/>
          </xdr:cNvGrpSpPr>
        </xdr:nvGrpSpPr>
        <xdr:grpSpPr bwMode="auto">
          <a:xfrm>
            <a:off x="541" y="980"/>
            <a:ext cx="170" cy="24"/>
            <a:chOff x="541" y="980"/>
            <a:chExt cx="170" cy="24"/>
          </a:xfrm>
        </xdr:grpSpPr>
        <xdr:sp macro="" textlink="">
          <xdr:nvSpPr>
            <xdr:cNvPr id="7621" name="Line 3"/>
            <xdr:cNvSpPr>
              <a:spLocks noChangeShapeType="1"/>
            </xdr:cNvSpPr>
          </xdr:nvSpPr>
          <xdr:spPr bwMode="auto">
            <a:xfrm>
              <a:off x="541" y="980"/>
              <a:ext cx="0" cy="24"/>
            </a:xfrm>
            <a:prstGeom prst="line">
              <a:avLst/>
            </a:prstGeom>
            <a:noFill/>
            <a:ln w="9525">
              <a:solidFill>
                <a:srgbClr val="000000"/>
              </a:solidFill>
              <a:round/>
              <a:headEnd/>
              <a:tailEnd/>
            </a:ln>
          </xdr:spPr>
        </xdr:sp>
        <xdr:sp macro="" textlink="">
          <xdr:nvSpPr>
            <xdr:cNvPr id="7622" name="Line 4"/>
            <xdr:cNvSpPr>
              <a:spLocks noChangeShapeType="1"/>
            </xdr:cNvSpPr>
          </xdr:nvSpPr>
          <xdr:spPr bwMode="auto">
            <a:xfrm>
              <a:off x="558" y="980"/>
              <a:ext cx="0" cy="24"/>
            </a:xfrm>
            <a:prstGeom prst="line">
              <a:avLst/>
            </a:prstGeom>
            <a:noFill/>
            <a:ln w="9525">
              <a:solidFill>
                <a:srgbClr val="000000"/>
              </a:solidFill>
              <a:round/>
              <a:headEnd/>
              <a:tailEnd/>
            </a:ln>
          </xdr:spPr>
        </xdr:sp>
        <xdr:sp macro="" textlink="">
          <xdr:nvSpPr>
            <xdr:cNvPr id="7623" name="Line 5"/>
            <xdr:cNvSpPr>
              <a:spLocks noChangeShapeType="1"/>
            </xdr:cNvSpPr>
          </xdr:nvSpPr>
          <xdr:spPr bwMode="auto">
            <a:xfrm>
              <a:off x="575" y="980"/>
              <a:ext cx="0" cy="24"/>
            </a:xfrm>
            <a:prstGeom prst="line">
              <a:avLst/>
            </a:prstGeom>
            <a:noFill/>
            <a:ln w="9525">
              <a:solidFill>
                <a:srgbClr val="000000"/>
              </a:solidFill>
              <a:round/>
              <a:headEnd/>
              <a:tailEnd/>
            </a:ln>
          </xdr:spPr>
        </xdr:sp>
        <xdr:sp macro="" textlink="">
          <xdr:nvSpPr>
            <xdr:cNvPr id="7624" name="Line 6"/>
            <xdr:cNvSpPr>
              <a:spLocks noChangeShapeType="1"/>
            </xdr:cNvSpPr>
          </xdr:nvSpPr>
          <xdr:spPr bwMode="auto">
            <a:xfrm>
              <a:off x="592" y="980"/>
              <a:ext cx="0" cy="24"/>
            </a:xfrm>
            <a:prstGeom prst="line">
              <a:avLst/>
            </a:prstGeom>
            <a:noFill/>
            <a:ln w="9525">
              <a:solidFill>
                <a:srgbClr val="000000"/>
              </a:solidFill>
              <a:round/>
              <a:headEnd/>
              <a:tailEnd/>
            </a:ln>
          </xdr:spPr>
        </xdr:sp>
        <xdr:sp macro="" textlink="">
          <xdr:nvSpPr>
            <xdr:cNvPr id="7625" name="Line 7"/>
            <xdr:cNvSpPr>
              <a:spLocks noChangeShapeType="1"/>
            </xdr:cNvSpPr>
          </xdr:nvSpPr>
          <xdr:spPr bwMode="auto">
            <a:xfrm>
              <a:off x="609" y="980"/>
              <a:ext cx="0" cy="24"/>
            </a:xfrm>
            <a:prstGeom prst="line">
              <a:avLst/>
            </a:prstGeom>
            <a:noFill/>
            <a:ln w="9525">
              <a:solidFill>
                <a:srgbClr val="000000"/>
              </a:solidFill>
              <a:round/>
              <a:headEnd/>
              <a:tailEnd/>
            </a:ln>
          </xdr:spPr>
        </xdr:sp>
        <xdr:sp macro="" textlink="">
          <xdr:nvSpPr>
            <xdr:cNvPr id="7626" name="Line 8"/>
            <xdr:cNvSpPr>
              <a:spLocks noChangeShapeType="1"/>
            </xdr:cNvSpPr>
          </xdr:nvSpPr>
          <xdr:spPr bwMode="auto">
            <a:xfrm>
              <a:off x="626" y="980"/>
              <a:ext cx="0" cy="24"/>
            </a:xfrm>
            <a:prstGeom prst="line">
              <a:avLst/>
            </a:prstGeom>
            <a:noFill/>
            <a:ln w="9525">
              <a:solidFill>
                <a:srgbClr val="000000"/>
              </a:solidFill>
              <a:round/>
              <a:headEnd/>
              <a:tailEnd/>
            </a:ln>
          </xdr:spPr>
        </xdr:sp>
        <xdr:sp macro="" textlink="">
          <xdr:nvSpPr>
            <xdr:cNvPr id="7627" name="Line 9"/>
            <xdr:cNvSpPr>
              <a:spLocks noChangeShapeType="1"/>
            </xdr:cNvSpPr>
          </xdr:nvSpPr>
          <xdr:spPr bwMode="auto">
            <a:xfrm>
              <a:off x="643" y="980"/>
              <a:ext cx="0" cy="24"/>
            </a:xfrm>
            <a:prstGeom prst="line">
              <a:avLst/>
            </a:prstGeom>
            <a:noFill/>
            <a:ln w="9525">
              <a:solidFill>
                <a:srgbClr val="000000"/>
              </a:solidFill>
              <a:round/>
              <a:headEnd/>
              <a:tailEnd/>
            </a:ln>
          </xdr:spPr>
        </xdr:sp>
        <xdr:sp macro="" textlink="">
          <xdr:nvSpPr>
            <xdr:cNvPr id="7628" name="Line 10"/>
            <xdr:cNvSpPr>
              <a:spLocks noChangeShapeType="1"/>
            </xdr:cNvSpPr>
          </xdr:nvSpPr>
          <xdr:spPr bwMode="auto">
            <a:xfrm>
              <a:off x="660" y="980"/>
              <a:ext cx="0" cy="24"/>
            </a:xfrm>
            <a:prstGeom prst="line">
              <a:avLst/>
            </a:prstGeom>
            <a:noFill/>
            <a:ln w="9525">
              <a:solidFill>
                <a:srgbClr val="000000"/>
              </a:solidFill>
              <a:round/>
              <a:headEnd/>
              <a:tailEnd/>
            </a:ln>
          </xdr:spPr>
        </xdr:sp>
        <xdr:sp macro="" textlink="">
          <xdr:nvSpPr>
            <xdr:cNvPr id="7629" name="Line 11"/>
            <xdr:cNvSpPr>
              <a:spLocks noChangeShapeType="1"/>
            </xdr:cNvSpPr>
          </xdr:nvSpPr>
          <xdr:spPr bwMode="auto">
            <a:xfrm>
              <a:off x="677" y="980"/>
              <a:ext cx="0" cy="24"/>
            </a:xfrm>
            <a:prstGeom prst="line">
              <a:avLst/>
            </a:prstGeom>
            <a:noFill/>
            <a:ln w="9525">
              <a:solidFill>
                <a:srgbClr val="000000"/>
              </a:solidFill>
              <a:round/>
              <a:headEnd/>
              <a:tailEnd/>
            </a:ln>
          </xdr:spPr>
        </xdr:sp>
        <xdr:sp macro="" textlink="">
          <xdr:nvSpPr>
            <xdr:cNvPr id="7630" name="Line 12"/>
            <xdr:cNvSpPr>
              <a:spLocks noChangeShapeType="1"/>
            </xdr:cNvSpPr>
          </xdr:nvSpPr>
          <xdr:spPr bwMode="auto">
            <a:xfrm>
              <a:off x="694" y="980"/>
              <a:ext cx="0" cy="24"/>
            </a:xfrm>
            <a:prstGeom prst="line">
              <a:avLst/>
            </a:prstGeom>
            <a:noFill/>
            <a:ln w="9525">
              <a:solidFill>
                <a:srgbClr val="000000"/>
              </a:solidFill>
              <a:round/>
              <a:headEnd/>
              <a:tailEnd/>
            </a:ln>
          </xdr:spPr>
        </xdr:sp>
        <xdr:sp macro="" textlink="">
          <xdr:nvSpPr>
            <xdr:cNvPr id="7631" name="Line 13"/>
            <xdr:cNvSpPr>
              <a:spLocks noChangeShapeType="1"/>
            </xdr:cNvSpPr>
          </xdr:nvSpPr>
          <xdr:spPr bwMode="auto">
            <a:xfrm>
              <a:off x="711" y="980"/>
              <a:ext cx="0" cy="24"/>
            </a:xfrm>
            <a:prstGeom prst="line">
              <a:avLst/>
            </a:prstGeom>
            <a:noFill/>
            <a:ln w="9525">
              <a:solidFill>
                <a:srgbClr val="000000"/>
              </a:solidFill>
              <a:round/>
              <a:headEnd/>
              <a:tailEnd/>
            </a:ln>
          </xdr:spPr>
        </xdr:sp>
      </xdr:grpSp>
      <xdr:sp macro="" textlink="">
        <xdr:nvSpPr>
          <xdr:cNvPr id="7620" name="Line 14"/>
          <xdr:cNvSpPr>
            <a:spLocks noChangeShapeType="1"/>
          </xdr:cNvSpPr>
        </xdr:nvSpPr>
        <xdr:spPr bwMode="auto">
          <a:xfrm>
            <a:off x="541" y="1004"/>
            <a:ext cx="170" cy="0"/>
          </a:xfrm>
          <a:prstGeom prst="line">
            <a:avLst/>
          </a:prstGeom>
          <a:noFill/>
          <a:ln w="9525">
            <a:solidFill>
              <a:srgbClr val="000000"/>
            </a:solidFill>
            <a:round/>
            <a:headEnd/>
            <a:tailEnd/>
          </a:ln>
        </xdr:spPr>
      </xdr:sp>
    </xdr:grpSp>
    <xdr:clientData/>
  </xdr:twoCellAnchor>
  <xdr:twoCellAnchor editAs="oneCell">
    <xdr:from>
      <xdr:col>1</xdr:col>
      <xdr:colOff>9525</xdr:colOff>
      <xdr:row>2</xdr:row>
      <xdr:rowOff>9525</xdr:rowOff>
    </xdr:from>
    <xdr:to>
      <xdr:col>2</xdr:col>
      <xdr:colOff>466725</xdr:colOff>
      <xdr:row>2</xdr:row>
      <xdr:rowOff>276225</xdr:rowOff>
    </xdr:to>
    <xdr:pic>
      <xdr:nvPicPr>
        <xdr:cNvPr id="7618" name="Picture 15" descr="Fina mali logo"/>
        <xdr:cNvPicPr>
          <a:picLocks noChangeAspect="1" noChangeArrowheads="1"/>
        </xdr:cNvPicPr>
      </xdr:nvPicPr>
      <xdr:blipFill>
        <a:blip xmlns:r="http://schemas.openxmlformats.org/officeDocument/2006/relationships" r:embed="rId1"/>
        <a:srcRect/>
        <a:stretch>
          <a:fillRect/>
        </a:stretch>
      </xdr:blipFill>
      <xdr:spPr bwMode="auto">
        <a:xfrm>
          <a:off x="66675" y="428625"/>
          <a:ext cx="1304925" cy="266700"/>
        </a:xfrm>
        <a:prstGeom prst="rect">
          <a:avLst/>
        </a:prstGeom>
        <a:noFill/>
        <a:ln w="9525">
          <a:noFill/>
          <a:miter lim="800000"/>
          <a:headEnd/>
          <a:tailEnd/>
        </a:ln>
      </xdr:spPr>
    </xdr:pic>
    <xdr:clientData fPrintsWithSheet="0"/>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fin.gov.hr/istaknute-teme/neprofitne-organizacije/10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pageSetUpPr fitToPage="1"/>
  </sheetPr>
  <dimension ref="B1:J11"/>
  <sheetViews>
    <sheetView showGridLines="0" showRowColHeaders="0" workbookViewId="0">
      <pane ySplit="1" topLeftCell="A2" activePane="bottomLeft" state="frozen"/>
      <selection pane="bottomLeft" activeCell="D1" sqref="D1"/>
    </sheetView>
  </sheetViews>
  <sheetFormatPr defaultColWidth="0" defaultRowHeight="12.75" zeroHeight="1"/>
  <cols>
    <col min="1" max="1" width="0.85546875" customWidth="1"/>
    <col min="2" max="10" width="11.7109375" customWidth="1"/>
    <col min="11" max="11" width="0.85546875" customWidth="1"/>
  </cols>
  <sheetData>
    <row r="1" spans="2:10" s="28" customFormat="1" ht="24.95" customHeight="1">
      <c r="B1" s="220" t="s">
        <v>3034</v>
      </c>
      <c r="C1" s="209" t="s">
        <v>1965</v>
      </c>
      <c r="D1" s="209" t="s">
        <v>3035</v>
      </c>
      <c r="E1" s="210" t="s">
        <v>1434</v>
      </c>
      <c r="F1" s="209" t="s">
        <v>438</v>
      </c>
      <c r="G1" s="209" t="s">
        <v>1437</v>
      </c>
      <c r="H1" s="221" t="s">
        <v>1987</v>
      </c>
      <c r="I1" s="277" t="s">
        <v>2460</v>
      </c>
      <c r="J1" s="247"/>
    </row>
    <row r="2" spans="2:10" ht="70.5" customHeight="1">
      <c r="B2" s="288"/>
      <c r="C2" s="289"/>
      <c r="D2" s="289"/>
      <c r="E2" s="289"/>
      <c r="F2" s="289"/>
      <c r="G2" s="289"/>
      <c r="H2" s="289"/>
      <c r="I2" s="289"/>
      <c r="J2" s="290"/>
    </row>
    <row r="3" spans="2:10" ht="60" customHeight="1">
      <c r="B3" s="303" t="s">
        <v>446</v>
      </c>
      <c r="C3" s="304"/>
      <c r="D3" s="304"/>
      <c r="E3" s="304"/>
      <c r="F3" s="304"/>
      <c r="G3" s="304"/>
      <c r="H3" s="304"/>
      <c r="I3" s="304"/>
      <c r="J3" s="305"/>
    </row>
    <row r="4" spans="2:10" ht="33.75" customHeight="1">
      <c r="B4" s="294" t="s">
        <v>1638</v>
      </c>
      <c r="C4" s="295"/>
      <c r="D4" s="295"/>
      <c r="E4" s="295"/>
      <c r="F4" s="295"/>
      <c r="G4" s="295"/>
      <c r="H4" s="295"/>
      <c r="I4" s="295"/>
      <c r="J4" s="296"/>
    </row>
    <row r="5" spans="2:10" ht="60" customHeight="1" thickBot="1">
      <c r="B5" s="297" t="s">
        <v>2197</v>
      </c>
      <c r="C5" s="298"/>
      <c r="D5" s="298"/>
      <c r="E5" s="298"/>
      <c r="F5" s="298"/>
      <c r="G5" s="298"/>
      <c r="H5" s="298"/>
      <c r="I5" s="298"/>
      <c r="J5" s="299"/>
    </row>
    <row r="6" spans="2:10" ht="30" customHeight="1" thickTop="1" thickBot="1">
      <c r="B6" s="300" t="s">
        <v>2603</v>
      </c>
      <c r="C6" s="301"/>
      <c r="D6" s="301"/>
      <c r="E6" s="301"/>
      <c r="F6" s="301"/>
      <c r="G6" s="301"/>
      <c r="H6" s="301"/>
      <c r="I6" s="301"/>
      <c r="J6" s="302"/>
    </row>
    <row r="7" spans="2:10" ht="51" customHeight="1" thickTop="1">
      <c r="B7" s="291"/>
      <c r="C7" s="292"/>
      <c r="D7" s="292"/>
      <c r="E7" s="292"/>
      <c r="F7" s="292"/>
      <c r="G7" s="292"/>
      <c r="H7" s="292"/>
      <c r="I7" s="292"/>
      <c r="J7" s="293"/>
    </row>
    <row r="8" spans="2:10"/>
    <row r="9" spans="2:10" hidden="1"/>
    <row r="10" spans="2:10" hidden="1"/>
    <row r="11" spans="2:10" hidden="1"/>
  </sheetData>
  <sheetProtection password="C79A" sheet="1" objects="1" scenarios="1"/>
  <mergeCells count="6">
    <mergeCell ref="B2:J2"/>
    <mergeCell ref="B7:J7"/>
    <mergeCell ref="B4:J4"/>
    <mergeCell ref="B5:J5"/>
    <mergeCell ref="B6:J6"/>
    <mergeCell ref="B3:J3"/>
  </mergeCells>
  <phoneticPr fontId="13" type="noConversion"/>
  <hyperlinks>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B6:J6" r:id="rId1" display="––––&gt; Link na Internet stranice Ministarstva financija (neprofitno računovodstvo)"/>
    <hyperlink ref="G1" location="GPRIZNPF!A1" tooltip="Link na obrazac G-PR-IZ-NPF" display="G-PR-IZ-NPF"/>
    <hyperlink ref="H1" location="Kontrole!A1" tooltip="Pregled ispravnosti kontrola" display="Kontrole"/>
    <hyperlink ref="I1" location="Sifre!A1" tooltip="Šifarnik gradova/općina te djelatnosti (NKD2007)" display="Šifre"/>
  </hyperlinks>
  <printOptions horizontalCentered="1"/>
  <pageMargins left="0.59055118110236227" right="0.59055118110236227" top="0.98425196850393704" bottom="0.98425196850393704" header="0.51181102362204722" footer="0.51181102362204722"/>
  <pageSetup paperSize="9" scale="79" orientation="portrait" verticalDpi="1200" r:id="rId2"/>
  <headerFooter alignWithMargins="0"/>
</worksheet>
</file>

<file path=xl/worksheets/sheet10.xml><?xml version="1.0" encoding="utf-8"?>
<worksheet xmlns="http://schemas.openxmlformats.org/spreadsheetml/2006/main" xmlns:r="http://schemas.openxmlformats.org/officeDocument/2006/relationships">
  <sheetPr codeName="List10"/>
  <dimension ref="A1:Q70"/>
  <sheetViews>
    <sheetView showGridLines="0" showRowColHeaders="0" workbookViewId="0">
      <pane ySplit="1" topLeftCell="A2" activePane="bottomLeft" state="frozen"/>
      <selection pane="bottomLeft"/>
    </sheetView>
  </sheetViews>
  <sheetFormatPr defaultColWidth="0" defaultRowHeight="14.25" zeroHeight="1"/>
  <cols>
    <col min="1" max="1" width="0.85546875" style="187" customWidth="1"/>
    <col min="2" max="2" width="5.7109375" style="187" customWidth="1"/>
    <col min="3" max="8" width="12.7109375" style="187" customWidth="1"/>
    <col min="9" max="9" width="4.28515625" style="187" customWidth="1"/>
    <col min="10" max="11" width="15.7109375" style="187" customWidth="1"/>
    <col min="12" max="12" width="6.7109375" style="187" customWidth="1"/>
    <col min="13" max="13" width="0.85546875" style="187" customWidth="1"/>
    <col min="14" max="16384" width="9.140625" style="187" hidden="1"/>
  </cols>
  <sheetData>
    <row r="1" spans="2:16" s="28" customFormat="1" ht="24.95" customHeight="1">
      <c r="B1" s="220" t="s">
        <v>3034</v>
      </c>
      <c r="C1" s="209" t="s">
        <v>1986</v>
      </c>
      <c r="D1" s="209" t="s">
        <v>1965</v>
      </c>
      <c r="E1" s="209" t="s">
        <v>3035</v>
      </c>
      <c r="F1" s="210" t="s">
        <v>1434</v>
      </c>
      <c r="G1" s="209" t="s">
        <v>438</v>
      </c>
      <c r="H1" s="209" t="s">
        <v>1437</v>
      </c>
      <c r="I1" s="209"/>
      <c r="J1" s="221" t="s">
        <v>1987</v>
      </c>
      <c r="K1" s="247" t="s">
        <v>2460</v>
      </c>
      <c r="L1" s="279"/>
    </row>
    <row r="2" spans="2:16" s="118" customFormat="1" ht="5.0999999999999996" customHeight="1" thickBot="1">
      <c r="B2" s="130"/>
      <c r="C2" s="131"/>
      <c r="D2" s="131"/>
      <c r="E2" s="131"/>
      <c r="F2" s="131"/>
      <c r="G2" s="131"/>
      <c r="H2" s="131"/>
      <c r="I2" s="131"/>
      <c r="J2" s="131"/>
      <c r="K2" s="432"/>
      <c r="L2" s="432"/>
    </row>
    <row r="3" spans="2:16" s="27" customFormat="1" ht="30" customHeight="1" thickBot="1">
      <c r="B3" s="438" t="s">
        <v>2136</v>
      </c>
      <c r="C3" s="439"/>
      <c r="D3" s="132"/>
      <c r="E3" s="132"/>
      <c r="F3" s="108"/>
      <c r="G3" s="108"/>
      <c r="H3" s="108"/>
      <c r="I3" s="108"/>
      <c r="J3" s="108"/>
      <c r="K3" s="440" t="s">
        <v>441</v>
      </c>
      <c r="L3" s="441"/>
    </row>
    <row r="4" spans="2:16" s="27" customFormat="1" ht="30" customHeight="1">
      <c r="B4" s="433" t="s">
        <v>442</v>
      </c>
      <c r="C4" s="477"/>
      <c r="D4" s="477"/>
      <c r="E4" s="477"/>
      <c r="F4" s="477"/>
      <c r="G4" s="477"/>
      <c r="H4" s="477"/>
      <c r="I4" s="477"/>
      <c r="J4" s="477"/>
      <c r="K4" s="478"/>
      <c r="L4" s="478"/>
    </row>
    <row r="5" spans="2:16" s="27" customFormat="1" ht="30" customHeight="1">
      <c r="B5" s="479" t="s">
        <v>443</v>
      </c>
      <c r="C5" s="480"/>
      <c r="D5" s="480"/>
      <c r="E5" s="480"/>
      <c r="F5" s="480"/>
      <c r="G5" s="480"/>
      <c r="H5" s="480"/>
      <c r="I5" s="480"/>
      <c r="J5" s="481"/>
      <c r="K5" s="482"/>
      <c r="L5" s="482"/>
    </row>
    <row r="6" spans="2:16" s="30" customFormat="1" ht="19.5" customHeight="1">
      <c r="B6" s="437" t="str">
        <f>IF(OR(RefStr!J15="",RefStr!J19=""),P7,IF(RefStr!P4=1,"za razdoblje "&amp;TEXT(RefStr!E5,"dd.MM.YYYY.")&amp;" do "&amp;TEXT(RefStr!G5,"dd.MM.YYYY."),P6))</f>
        <v>- ne popunjava se za odabrano razdoblje -</v>
      </c>
      <c r="C6" s="436"/>
      <c r="D6" s="436"/>
      <c r="E6" s="436"/>
      <c r="F6" s="436"/>
      <c r="G6" s="436"/>
      <c r="H6" s="436"/>
      <c r="I6" s="436"/>
      <c r="J6" s="436"/>
      <c r="K6" s="436"/>
      <c r="L6" s="436"/>
      <c r="P6" s="264" t="s">
        <v>1289</v>
      </c>
    </row>
    <row r="7" spans="2:16" s="118" customFormat="1" ht="18" customHeight="1" thickBot="1">
      <c r="B7" s="416" t="s">
        <v>2437</v>
      </c>
      <c r="C7" s="442"/>
      <c r="D7" s="443" t="str">
        <f>IF(RefStr!P4=1,IF(RefStr!C7&lt;&gt;"",RefStr!C7,""),"")</f>
        <v/>
      </c>
      <c r="E7" s="444"/>
      <c r="F7" s="444"/>
      <c r="G7" s="444"/>
      <c r="H7" s="444"/>
      <c r="I7" s="444"/>
      <c r="J7" s="444"/>
      <c r="K7" s="444"/>
      <c r="L7" s="444"/>
      <c r="P7" s="27" t="s">
        <v>188</v>
      </c>
    </row>
    <row r="8" spans="2:16" s="118" customFormat="1" ht="18" customHeight="1" thickBot="1">
      <c r="B8" s="416" t="s">
        <v>606</v>
      </c>
      <c r="C8" s="416"/>
      <c r="D8" s="231" t="str">
        <f>IF(RefStr!P4=1,IF(RefStr!C9&lt;&gt;"",RefStr!C9,""),"")</f>
        <v/>
      </c>
      <c r="E8" s="121"/>
      <c r="F8" s="128" t="s">
        <v>609</v>
      </c>
      <c r="G8" s="423" t="str">
        <f>IF(RefStr!P4=1,IF(RefStr!E9&lt;&gt;"",RefStr!E9,""), "")</f>
        <v/>
      </c>
      <c r="H8" s="424"/>
      <c r="I8" s="424"/>
      <c r="J8" s="424"/>
      <c r="K8" s="424"/>
      <c r="L8" s="424"/>
    </row>
    <row r="9" spans="2:16" s="118" customFormat="1" ht="18" customHeight="1" thickBot="1">
      <c r="B9" s="416" t="s">
        <v>2438</v>
      </c>
      <c r="C9" s="416"/>
      <c r="D9" s="423" t="str">
        <f>IF(RefStr!P4=1,IF(RefStr!C11&lt;&gt;"",RefStr!C11,""), "")</f>
        <v/>
      </c>
      <c r="E9" s="423"/>
      <c r="F9" s="423"/>
      <c r="G9" s="423"/>
      <c r="H9" s="423"/>
      <c r="I9" s="423"/>
      <c r="J9" s="423"/>
      <c r="K9" s="423"/>
      <c r="L9" s="423"/>
    </row>
    <row r="10" spans="2:16" s="118" customFormat="1" ht="18" customHeight="1" thickBot="1">
      <c r="B10" s="416" t="s">
        <v>131</v>
      </c>
      <c r="C10" s="416" t="s">
        <v>1427</v>
      </c>
      <c r="D10" s="428" t="str">
        <f>IF(RefStr!P4=1,IF(RefStr!C13&lt;&gt;"",RefStr!C13,""), "")</f>
        <v/>
      </c>
      <c r="E10" s="429"/>
      <c r="F10" s="429"/>
      <c r="G10" s="122"/>
      <c r="H10" s="122"/>
      <c r="I10" s="136"/>
      <c r="J10" s="128" t="s">
        <v>1311</v>
      </c>
      <c r="K10" s="227" t="str">
        <f>IF(RefStr!P4=1,IF(RefStr!J9&lt;&gt;"",RefStr!J9,""), "")</f>
        <v/>
      </c>
      <c r="L10" s="136"/>
    </row>
    <row r="11" spans="2:16" s="118" customFormat="1" ht="18" customHeight="1" thickBot="1">
      <c r="B11" s="396" t="s">
        <v>2440</v>
      </c>
      <c r="C11" s="397"/>
      <c r="D11" s="120" t="str">
        <f>IF(RefStr!P4=1,IF(RefStr!C15&lt;&gt;"",RefStr!C15,""), "")</f>
        <v/>
      </c>
      <c r="E11" s="232" t="str">
        <f>IF(RefStr!D15&lt;&gt;"",RefStr!D15,"")</f>
        <v>Ostale djelatnosti socijalne skrbi bez smještaja, d. n.</v>
      </c>
      <c r="F11" s="123"/>
      <c r="G11" s="136"/>
      <c r="H11" s="136"/>
      <c r="I11" s="137"/>
      <c r="J11" s="208" t="s">
        <v>2062</v>
      </c>
      <c r="K11" s="226" t="str">
        <f>IF(RefStr!P4=1,IF(RefStr!J11&lt;&gt;"",RefStr!J11,""), "")</f>
        <v/>
      </c>
      <c r="L11" s="136"/>
    </row>
    <row r="12" spans="2:16" s="118" customFormat="1" ht="18" customHeight="1" thickBot="1">
      <c r="B12" s="416" t="s">
        <v>1429</v>
      </c>
      <c r="C12" s="397"/>
      <c r="D12" s="124" t="str">
        <f>IF(RefStr!P4=1,IF(RefStr!C17&lt;&gt;"",RefStr!C17,""), "")</f>
        <v/>
      </c>
      <c r="E12" s="233" t="str">
        <f>IF(RefStr!D17&lt;&gt;"",RefStr!D17,"")</f>
        <v>Grad/općina: GRUBIŠNO POLJE</v>
      </c>
      <c r="F12" s="125"/>
      <c r="G12" s="122"/>
      <c r="H12" s="122"/>
      <c r="I12" s="126"/>
      <c r="J12" s="208" t="s">
        <v>1312</v>
      </c>
      <c r="K12" s="417" t="str">
        <f>IF(RefStr!P4=1,IF(RefStr!J13&lt;&gt;"",RefStr!J13,""), "")</f>
        <v/>
      </c>
      <c r="L12" s="418"/>
    </row>
    <row r="13" spans="2:16" s="118" customFormat="1" ht="18" customHeight="1" thickBot="1">
      <c r="B13" s="136"/>
      <c r="C13" s="127"/>
      <c r="D13" s="262"/>
      <c r="E13" s="263"/>
      <c r="F13" s="263"/>
      <c r="G13" s="263"/>
      <c r="H13" s="263"/>
      <c r="I13" s="396" t="s">
        <v>1428</v>
      </c>
      <c r="J13" s="397"/>
      <c r="K13" s="133" t="str">
        <f>IF(RefStr!P4=1,IF(RefStr!J15&lt;&gt;"",RefStr!J15,""), "")</f>
        <v/>
      </c>
      <c r="L13" s="136"/>
    </row>
    <row r="14" spans="2:16" s="118" customFormat="1" ht="18" customHeight="1" thickBot="1">
      <c r="B14" s="128"/>
      <c r="C14" s="128"/>
      <c r="D14" s="263"/>
      <c r="E14" s="263"/>
      <c r="F14" s="263"/>
      <c r="G14" s="263"/>
      <c r="H14" s="263"/>
      <c r="I14" s="138"/>
      <c r="J14" s="208" t="s">
        <v>2439</v>
      </c>
      <c r="K14" s="230" t="str">
        <f>IF(RefStr!P4=1,IF(RefStr!J17&lt;&gt;"",RefStr!J17,""), "")</f>
        <v/>
      </c>
      <c r="L14" s="129"/>
    </row>
    <row r="15" spans="2:16" s="27" customFormat="1" ht="15" customHeight="1">
      <c r="B15" s="387" t="str">
        <f xml:space="preserve"> "Verzija Excel datoteke: " &amp; MID(PraviPod707!G30,1,1) &amp; "." &amp; MID(PraviPod707!G30,2,1) &amp; "." &amp; MID(PraviPod707!G30,3,1) &amp; "."</f>
        <v>Verzija Excel datoteke: 6.0.3.</v>
      </c>
      <c r="C15" s="476"/>
      <c r="D15" s="476"/>
      <c r="F15" s="37"/>
      <c r="G15" s="40"/>
      <c r="H15" s="40"/>
      <c r="I15" s="41"/>
      <c r="J15" s="41"/>
      <c r="K15" s="38"/>
      <c r="L15" s="71" t="s">
        <v>2889</v>
      </c>
    </row>
    <row r="16" spans="2:16" s="27" customFormat="1" ht="35.1" customHeight="1">
      <c r="B16" s="90" t="s">
        <v>2596</v>
      </c>
      <c r="C16" s="393" t="s">
        <v>608</v>
      </c>
      <c r="D16" s="393"/>
      <c r="E16" s="393"/>
      <c r="F16" s="393"/>
      <c r="G16" s="394"/>
      <c r="H16" s="394"/>
      <c r="I16" s="86" t="s">
        <v>607</v>
      </c>
      <c r="J16" s="87" t="s">
        <v>1438</v>
      </c>
      <c r="K16" s="88" t="s">
        <v>1439</v>
      </c>
      <c r="L16" s="89" t="s">
        <v>1102</v>
      </c>
    </row>
    <row r="17" spans="2:17" s="27" customFormat="1" ht="12" customHeight="1">
      <c r="B17" s="72">
        <v>1</v>
      </c>
      <c r="C17" s="401">
        <v>2</v>
      </c>
      <c r="D17" s="402"/>
      <c r="E17" s="402"/>
      <c r="F17" s="402"/>
      <c r="G17" s="402"/>
      <c r="H17" s="402"/>
      <c r="I17" s="73">
        <v>3</v>
      </c>
      <c r="J17" s="73">
        <v>4</v>
      </c>
      <c r="K17" s="72">
        <v>5</v>
      </c>
      <c r="L17" s="72">
        <v>6</v>
      </c>
    </row>
    <row r="18" spans="2:17" s="27" customFormat="1" ht="15" customHeight="1">
      <c r="B18" s="379" t="s">
        <v>444</v>
      </c>
      <c r="C18" s="380" t="s">
        <v>1105</v>
      </c>
      <c r="D18" s="380"/>
      <c r="E18" s="380"/>
      <c r="F18" s="380"/>
      <c r="G18" s="380"/>
      <c r="H18" s="380"/>
      <c r="I18" s="380"/>
      <c r="J18" s="380"/>
      <c r="K18" s="380"/>
      <c r="L18" s="381"/>
    </row>
    <row r="19" spans="2:17" s="27" customFormat="1" ht="12.75">
      <c r="B19" s="196" t="s">
        <v>1106</v>
      </c>
      <c r="C19" s="484" t="s">
        <v>1107</v>
      </c>
      <c r="D19" s="485"/>
      <c r="E19" s="485"/>
      <c r="F19" s="485"/>
      <c r="G19" s="485"/>
      <c r="H19" s="486"/>
      <c r="I19" s="189">
        <v>1</v>
      </c>
      <c r="J19" s="190"/>
      <c r="K19" s="190"/>
      <c r="L19" s="182" t="str">
        <f t="shared" ref="L19:L60" si="0">IF(J19&gt;0,IF(K19/J19&gt;=100,"&gt;&gt;100",K19/J19*100),"-")</f>
        <v>-</v>
      </c>
      <c r="M19" s="97"/>
      <c r="N19" s="33"/>
      <c r="P19" s="34"/>
      <c r="Q19" s="28"/>
    </row>
    <row r="20" spans="2:17" s="27" customFormat="1" ht="12.75">
      <c r="B20" s="197" t="s">
        <v>1108</v>
      </c>
      <c r="C20" s="473" t="s">
        <v>1109</v>
      </c>
      <c r="D20" s="474"/>
      <c r="E20" s="474"/>
      <c r="F20" s="474"/>
      <c r="G20" s="474"/>
      <c r="H20" s="475"/>
      <c r="I20" s="192">
        <v>2</v>
      </c>
      <c r="J20" s="193"/>
      <c r="K20" s="193"/>
      <c r="L20" s="183" t="str">
        <f t="shared" si="0"/>
        <v>-</v>
      </c>
      <c r="M20" s="97"/>
      <c r="N20" s="33"/>
      <c r="P20" s="34"/>
      <c r="Q20" s="28"/>
    </row>
    <row r="21" spans="2:17" s="27" customFormat="1" ht="12.75">
      <c r="B21" s="197" t="s">
        <v>1110</v>
      </c>
      <c r="C21" s="473" t="s">
        <v>730</v>
      </c>
      <c r="D21" s="474"/>
      <c r="E21" s="474"/>
      <c r="F21" s="474"/>
      <c r="G21" s="474"/>
      <c r="H21" s="475"/>
      <c r="I21" s="192">
        <v>3</v>
      </c>
      <c r="J21" s="193"/>
      <c r="K21" s="193"/>
      <c r="L21" s="183" t="str">
        <f t="shared" si="0"/>
        <v>-</v>
      </c>
      <c r="M21" s="97"/>
      <c r="N21" s="33"/>
      <c r="P21" s="34"/>
      <c r="Q21" s="28"/>
    </row>
    <row r="22" spans="2:17" s="27" customFormat="1" ht="12.75">
      <c r="B22" s="197" t="s">
        <v>731</v>
      </c>
      <c r="C22" s="473" t="s">
        <v>2597</v>
      </c>
      <c r="D22" s="474"/>
      <c r="E22" s="474"/>
      <c r="F22" s="474"/>
      <c r="G22" s="474"/>
      <c r="H22" s="475"/>
      <c r="I22" s="192">
        <v>4</v>
      </c>
      <c r="J22" s="267">
        <f>SUM(J23:J28)</f>
        <v>0</v>
      </c>
      <c r="K22" s="267">
        <f>SUM(K23:K28)</f>
        <v>0</v>
      </c>
      <c r="L22" s="183" t="str">
        <f t="shared" si="0"/>
        <v>-</v>
      </c>
      <c r="M22" s="97"/>
      <c r="N22" s="33"/>
      <c r="P22" s="34"/>
      <c r="Q22" s="28"/>
    </row>
    <row r="23" spans="2:17" s="27" customFormat="1" ht="12.75">
      <c r="B23" s="197" t="s">
        <v>732</v>
      </c>
      <c r="C23" s="473" t="s">
        <v>733</v>
      </c>
      <c r="D23" s="474"/>
      <c r="E23" s="474"/>
      <c r="F23" s="474"/>
      <c r="G23" s="474"/>
      <c r="H23" s="475"/>
      <c r="I23" s="192">
        <v>5</v>
      </c>
      <c r="J23" s="193"/>
      <c r="K23" s="193"/>
      <c r="L23" s="183" t="str">
        <f t="shared" si="0"/>
        <v>-</v>
      </c>
      <c r="M23" s="97"/>
      <c r="N23" s="33"/>
      <c r="P23" s="34"/>
      <c r="Q23" s="28"/>
    </row>
    <row r="24" spans="2:17" s="27" customFormat="1" ht="12.75">
      <c r="B24" s="197" t="s">
        <v>734</v>
      </c>
      <c r="C24" s="473" t="s">
        <v>735</v>
      </c>
      <c r="D24" s="474"/>
      <c r="E24" s="474"/>
      <c r="F24" s="474"/>
      <c r="G24" s="474"/>
      <c r="H24" s="475"/>
      <c r="I24" s="192">
        <v>6</v>
      </c>
      <c r="J24" s="193"/>
      <c r="K24" s="193"/>
      <c r="L24" s="183" t="str">
        <f t="shared" si="0"/>
        <v>-</v>
      </c>
      <c r="M24" s="97"/>
      <c r="N24" s="33"/>
      <c r="P24" s="34"/>
      <c r="Q24" s="28"/>
    </row>
    <row r="25" spans="2:17" s="27" customFormat="1" ht="12.75">
      <c r="B25" s="197" t="s">
        <v>736</v>
      </c>
      <c r="C25" s="473" t="s">
        <v>737</v>
      </c>
      <c r="D25" s="474"/>
      <c r="E25" s="474"/>
      <c r="F25" s="474"/>
      <c r="G25" s="474"/>
      <c r="H25" s="475"/>
      <c r="I25" s="192">
        <v>7</v>
      </c>
      <c r="J25" s="193"/>
      <c r="K25" s="193"/>
      <c r="L25" s="183" t="str">
        <f t="shared" si="0"/>
        <v>-</v>
      </c>
      <c r="M25" s="97"/>
      <c r="N25" s="33"/>
      <c r="P25" s="34"/>
      <c r="Q25" s="28"/>
    </row>
    <row r="26" spans="2:17" s="27" customFormat="1" ht="12.75">
      <c r="B26" s="197" t="s">
        <v>738</v>
      </c>
      <c r="C26" s="473" t="s">
        <v>739</v>
      </c>
      <c r="D26" s="474"/>
      <c r="E26" s="474"/>
      <c r="F26" s="474"/>
      <c r="G26" s="474"/>
      <c r="H26" s="475"/>
      <c r="I26" s="192">
        <v>8</v>
      </c>
      <c r="J26" s="193"/>
      <c r="K26" s="193"/>
      <c r="L26" s="183" t="str">
        <f t="shared" si="0"/>
        <v>-</v>
      </c>
      <c r="M26" s="97"/>
      <c r="N26" s="33"/>
      <c r="P26" s="34"/>
      <c r="Q26" s="28"/>
    </row>
    <row r="27" spans="2:17" s="27" customFormat="1" ht="12.75">
      <c r="B27" s="197" t="s">
        <v>740</v>
      </c>
      <c r="C27" s="473" t="s">
        <v>741</v>
      </c>
      <c r="D27" s="474"/>
      <c r="E27" s="474"/>
      <c r="F27" s="474"/>
      <c r="G27" s="474"/>
      <c r="H27" s="475"/>
      <c r="I27" s="192">
        <v>9</v>
      </c>
      <c r="J27" s="193"/>
      <c r="K27" s="193"/>
      <c r="L27" s="183" t="str">
        <f t="shared" si="0"/>
        <v>-</v>
      </c>
      <c r="M27" s="97"/>
      <c r="N27" s="33"/>
      <c r="P27" s="34"/>
      <c r="Q27" s="28"/>
    </row>
    <row r="28" spans="2:17" s="27" customFormat="1" ht="12.75">
      <c r="B28" s="197" t="s">
        <v>742</v>
      </c>
      <c r="C28" s="473" t="s">
        <v>743</v>
      </c>
      <c r="D28" s="474"/>
      <c r="E28" s="474"/>
      <c r="F28" s="474"/>
      <c r="G28" s="474"/>
      <c r="H28" s="475"/>
      <c r="I28" s="192">
        <v>10</v>
      </c>
      <c r="J28" s="193"/>
      <c r="K28" s="193"/>
      <c r="L28" s="183" t="str">
        <f t="shared" si="0"/>
        <v>-</v>
      </c>
      <c r="M28" s="97"/>
      <c r="N28" s="33"/>
      <c r="P28" s="34"/>
      <c r="Q28" s="28"/>
    </row>
    <row r="29" spans="2:17" s="27" customFormat="1" ht="12.75">
      <c r="B29" s="197" t="s">
        <v>744</v>
      </c>
      <c r="C29" s="473" t="s">
        <v>745</v>
      </c>
      <c r="D29" s="474"/>
      <c r="E29" s="474"/>
      <c r="F29" s="474"/>
      <c r="G29" s="474"/>
      <c r="H29" s="475"/>
      <c r="I29" s="192">
        <v>11</v>
      </c>
      <c r="J29" s="193"/>
      <c r="K29" s="193"/>
      <c r="L29" s="183" t="str">
        <f t="shared" si="0"/>
        <v>-</v>
      </c>
      <c r="M29" s="97"/>
      <c r="N29" s="33"/>
      <c r="P29" s="34"/>
      <c r="Q29" s="28"/>
    </row>
    <row r="30" spans="2:17" s="27" customFormat="1" ht="12.75">
      <c r="B30" s="197" t="s">
        <v>746</v>
      </c>
      <c r="C30" s="473" t="s">
        <v>747</v>
      </c>
      <c r="D30" s="474"/>
      <c r="E30" s="474"/>
      <c r="F30" s="474"/>
      <c r="G30" s="474"/>
      <c r="H30" s="475"/>
      <c r="I30" s="192">
        <v>12</v>
      </c>
      <c r="J30" s="193"/>
      <c r="K30" s="193"/>
      <c r="L30" s="183" t="str">
        <f t="shared" si="0"/>
        <v>-</v>
      </c>
      <c r="M30" s="97"/>
      <c r="N30" s="33"/>
      <c r="P30" s="34"/>
      <c r="Q30" s="28"/>
    </row>
    <row r="31" spans="2:17" s="27" customFormat="1" ht="12.75">
      <c r="B31" s="197" t="s">
        <v>748</v>
      </c>
      <c r="C31" s="473" t="s">
        <v>749</v>
      </c>
      <c r="D31" s="474"/>
      <c r="E31" s="474"/>
      <c r="F31" s="474"/>
      <c r="G31" s="474"/>
      <c r="H31" s="475"/>
      <c r="I31" s="192">
        <v>13</v>
      </c>
      <c r="J31" s="193"/>
      <c r="K31" s="193"/>
      <c r="L31" s="183" t="str">
        <f t="shared" si="0"/>
        <v>-</v>
      </c>
      <c r="M31" s="97"/>
      <c r="N31" s="33"/>
      <c r="P31" s="34"/>
      <c r="Q31" s="28"/>
    </row>
    <row r="32" spans="2:17" s="27" customFormat="1" ht="12.75">
      <c r="B32" s="197" t="s">
        <v>750</v>
      </c>
      <c r="C32" s="473" t="s">
        <v>1947</v>
      </c>
      <c r="D32" s="474"/>
      <c r="E32" s="474"/>
      <c r="F32" s="474"/>
      <c r="G32" s="474"/>
      <c r="H32" s="475"/>
      <c r="I32" s="192">
        <v>14</v>
      </c>
      <c r="J32" s="193"/>
      <c r="K32" s="193"/>
      <c r="L32" s="183" t="str">
        <f t="shared" si="0"/>
        <v>-</v>
      </c>
      <c r="M32" s="97"/>
      <c r="N32" s="33"/>
      <c r="P32" s="34"/>
      <c r="Q32" s="28"/>
    </row>
    <row r="33" spans="2:17" s="27" customFormat="1" ht="12.75">
      <c r="B33" s="198"/>
      <c r="C33" s="504" t="s">
        <v>2598</v>
      </c>
      <c r="D33" s="505"/>
      <c r="E33" s="505"/>
      <c r="F33" s="505"/>
      <c r="G33" s="505"/>
      <c r="H33" s="506"/>
      <c r="I33" s="199">
        <v>15</v>
      </c>
      <c r="J33" s="268">
        <f>SUM(J19:J22)+SUM(J29:J32)</f>
        <v>0</v>
      </c>
      <c r="K33" s="268">
        <f>SUM(K19:K22)+SUM(K29:K32)</f>
        <v>0</v>
      </c>
      <c r="L33" s="184" t="str">
        <f t="shared" si="0"/>
        <v>-</v>
      </c>
      <c r="M33" s="97"/>
      <c r="N33" s="33"/>
      <c r="P33" s="34"/>
      <c r="Q33" s="28"/>
    </row>
    <row r="34" spans="2:17" s="27" customFormat="1" ht="15" customHeight="1">
      <c r="B34" s="463" t="s">
        <v>445</v>
      </c>
      <c r="C34" s="464" t="s">
        <v>1948</v>
      </c>
      <c r="D34" s="464"/>
      <c r="E34" s="464"/>
      <c r="F34" s="464"/>
      <c r="G34" s="464"/>
      <c r="H34" s="464"/>
      <c r="I34" s="464"/>
      <c r="J34" s="464"/>
      <c r="K34" s="464"/>
      <c r="L34" s="465"/>
    </row>
    <row r="35" spans="2:17" s="27" customFormat="1" ht="12.75">
      <c r="B35" s="196" t="s">
        <v>1106</v>
      </c>
      <c r="C35" s="484" t="s">
        <v>2599</v>
      </c>
      <c r="D35" s="485"/>
      <c r="E35" s="485"/>
      <c r="F35" s="485"/>
      <c r="G35" s="485"/>
      <c r="H35" s="486"/>
      <c r="I35" s="189">
        <v>16</v>
      </c>
      <c r="J35" s="195">
        <f>SUM(J36:J37)</f>
        <v>0</v>
      </c>
      <c r="K35" s="195">
        <f>SUM(K36:K37)</f>
        <v>0</v>
      </c>
      <c r="L35" s="191" t="str">
        <f t="shared" si="0"/>
        <v>-</v>
      </c>
      <c r="M35" s="97"/>
      <c r="N35" s="33"/>
      <c r="P35" s="34"/>
      <c r="Q35" s="28"/>
    </row>
    <row r="36" spans="2:17" s="27" customFormat="1" ht="12.75">
      <c r="B36" s="197" t="s">
        <v>1949</v>
      </c>
      <c r="C36" s="473" t="s">
        <v>2600</v>
      </c>
      <c r="D36" s="474"/>
      <c r="E36" s="474"/>
      <c r="F36" s="474"/>
      <c r="G36" s="474"/>
      <c r="H36" s="475"/>
      <c r="I36" s="192">
        <v>17</v>
      </c>
      <c r="J36" s="193"/>
      <c r="K36" s="193"/>
      <c r="L36" s="194" t="str">
        <f t="shared" si="0"/>
        <v>-</v>
      </c>
      <c r="M36" s="97"/>
      <c r="N36" s="33"/>
      <c r="P36" s="34"/>
      <c r="Q36" s="28"/>
    </row>
    <row r="37" spans="2:17" s="27" customFormat="1" ht="12.75">
      <c r="B37" s="197" t="s">
        <v>1950</v>
      </c>
      <c r="C37" s="473" t="s">
        <v>2601</v>
      </c>
      <c r="D37" s="474"/>
      <c r="E37" s="474"/>
      <c r="F37" s="474"/>
      <c r="G37" s="474"/>
      <c r="H37" s="475"/>
      <c r="I37" s="192">
        <v>18</v>
      </c>
      <c r="J37" s="193"/>
      <c r="K37" s="193"/>
      <c r="L37" s="194" t="str">
        <f t="shared" si="0"/>
        <v>-</v>
      </c>
      <c r="M37" s="97"/>
      <c r="N37" s="33"/>
      <c r="P37" s="34"/>
      <c r="Q37" s="28"/>
    </row>
    <row r="38" spans="2:17" s="27" customFormat="1" ht="12.75">
      <c r="B38" s="197" t="s">
        <v>1108</v>
      </c>
      <c r="C38" s="473" t="s">
        <v>1951</v>
      </c>
      <c r="D38" s="474"/>
      <c r="E38" s="474"/>
      <c r="F38" s="474"/>
      <c r="G38" s="474"/>
      <c r="H38" s="475"/>
      <c r="I38" s="192">
        <v>19</v>
      </c>
      <c r="J38" s="193"/>
      <c r="K38" s="193"/>
      <c r="L38" s="194" t="str">
        <f t="shared" si="0"/>
        <v>-</v>
      </c>
      <c r="M38" s="97"/>
      <c r="N38" s="33"/>
      <c r="P38" s="34"/>
      <c r="Q38" s="28"/>
    </row>
    <row r="39" spans="2:17" s="27" customFormat="1" ht="12.75">
      <c r="B39" s="197" t="s">
        <v>1110</v>
      </c>
      <c r="C39" s="473" t="s">
        <v>1952</v>
      </c>
      <c r="D39" s="474"/>
      <c r="E39" s="474"/>
      <c r="F39" s="474"/>
      <c r="G39" s="474"/>
      <c r="H39" s="475"/>
      <c r="I39" s="192">
        <v>20</v>
      </c>
      <c r="J39" s="193"/>
      <c r="K39" s="193"/>
      <c r="L39" s="194" t="str">
        <f t="shared" si="0"/>
        <v>-</v>
      </c>
      <c r="M39" s="97"/>
      <c r="N39" s="33"/>
      <c r="P39" s="34"/>
      <c r="Q39" s="28"/>
    </row>
    <row r="40" spans="2:17" s="27" customFormat="1" ht="12.75">
      <c r="B40" s="197" t="s">
        <v>731</v>
      </c>
      <c r="C40" s="473" t="s">
        <v>1953</v>
      </c>
      <c r="D40" s="474"/>
      <c r="E40" s="474"/>
      <c r="F40" s="474"/>
      <c r="G40" s="474"/>
      <c r="H40" s="475"/>
      <c r="I40" s="192">
        <v>21</v>
      </c>
      <c r="J40" s="193"/>
      <c r="K40" s="193"/>
      <c r="L40" s="194" t="str">
        <f t="shared" si="0"/>
        <v>-</v>
      </c>
      <c r="M40" s="97"/>
      <c r="N40" s="33"/>
      <c r="P40" s="34"/>
      <c r="Q40" s="28"/>
    </row>
    <row r="41" spans="2:17" s="27" customFormat="1" ht="12.75">
      <c r="B41" s="197" t="s">
        <v>744</v>
      </c>
      <c r="C41" s="473" t="s">
        <v>1954</v>
      </c>
      <c r="D41" s="474"/>
      <c r="E41" s="474"/>
      <c r="F41" s="474"/>
      <c r="G41" s="474"/>
      <c r="H41" s="475"/>
      <c r="I41" s="192">
        <v>22</v>
      </c>
      <c r="J41" s="193"/>
      <c r="K41" s="193"/>
      <c r="L41" s="194" t="str">
        <f t="shared" si="0"/>
        <v>-</v>
      </c>
      <c r="M41" s="97"/>
      <c r="N41" s="33"/>
      <c r="P41" s="34"/>
      <c r="Q41" s="28"/>
    </row>
    <row r="42" spans="2:17" s="27" customFormat="1" ht="12.75">
      <c r="B42" s="197" t="s">
        <v>746</v>
      </c>
      <c r="C42" s="473" t="s">
        <v>1955</v>
      </c>
      <c r="D42" s="474"/>
      <c r="E42" s="474"/>
      <c r="F42" s="474"/>
      <c r="G42" s="474"/>
      <c r="H42" s="475"/>
      <c r="I42" s="192">
        <v>23</v>
      </c>
      <c r="J42" s="193"/>
      <c r="K42" s="193"/>
      <c r="L42" s="194" t="str">
        <f t="shared" si="0"/>
        <v>-</v>
      </c>
      <c r="M42" s="97"/>
      <c r="N42" s="33"/>
      <c r="P42" s="34"/>
      <c r="Q42" s="28"/>
    </row>
    <row r="43" spans="2:17" s="27" customFormat="1" ht="12.75">
      <c r="B43" s="197" t="s">
        <v>748</v>
      </c>
      <c r="C43" s="473" t="s">
        <v>1956</v>
      </c>
      <c r="D43" s="474"/>
      <c r="E43" s="474"/>
      <c r="F43" s="474"/>
      <c r="G43" s="474"/>
      <c r="H43" s="475"/>
      <c r="I43" s="192">
        <v>24</v>
      </c>
      <c r="J43" s="193"/>
      <c r="K43" s="193"/>
      <c r="L43" s="194" t="str">
        <f t="shared" si="0"/>
        <v>-</v>
      </c>
      <c r="M43" s="97"/>
      <c r="N43" s="33"/>
      <c r="P43" s="34"/>
      <c r="Q43" s="28"/>
    </row>
    <row r="44" spans="2:17" s="27" customFormat="1" ht="12.75">
      <c r="B44" s="197" t="s">
        <v>1601</v>
      </c>
      <c r="C44" s="473" t="s">
        <v>1602</v>
      </c>
      <c r="D44" s="474"/>
      <c r="E44" s="474"/>
      <c r="F44" s="474"/>
      <c r="G44" s="474"/>
      <c r="H44" s="475"/>
      <c r="I44" s="192">
        <v>25</v>
      </c>
      <c r="J44" s="193"/>
      <c r="K44" s="193"/>
      <c r="L44" s="194" t="str">
        <f t="shared" si="0"/>
        <v>-</v>
      </c>
      <c r="M44" s="97"/>
      <c r="N44" s="33"/>
      <c r="P44" s="34"/>
      <c r="Q44" s="28"/>
    </row>
    <row r="45" spans="2:17" s="27" customFormat="1" ht="12.75">
      <c r="B45" s="197" t="s">
        <v>1603</v>
      </c>
      <c r="C45" s="473" t="s">
        <v>1604</v>
      </c>
      <c r="D45" s="474"/>
      <c r="E45" s="474"/>
      <c r="F45" s="474"/>
      <c r="G45" s="474"/>
      <c r="H45" s="475"/>
      <c r="I45" s="192">
        <v>26</v>
      </c>
      <c r="J45" s="193"/>
      <c r="K45" s="193"/>
      <c r="L45" s="194" t="str">
        <f t="shared" si="0"/>
        <v>-</v>
      </c>
      <c r="M45" s="97"/>
      <c r="N45" s="33"/>
      <c r="P45" s="34"/>
      <c r="Q45" s="28"/>
    </row>
    <row r="46" spans="2:17" s="27" customFormat="1" ht="12.75">
      <c r="B46" s="197" t="s">
        <v>1605</v>
      </c>
      <c r="C46" s="473" t="s">
        <v>928</v>
      </c>
      <c r="D46" s="474"/>
      <c r="E46" s="474"/>
      <c r="F46" s="474"/>
      <c r="G46" s="474"/>
      <c r="H46" s="475"/>
      <c r="I46" s="192">
        <v>27</v>
      </c>
      <c r="J46" s="193"/>
      <c r="K46" s="193"/>
      <c r="L46" s="194" t="str">
        <f t="shared" si="0"/>
        <v>-</v>
      </c>
      <c r="M46" s="97"/>
      <c r="N46" s="33"/>
      <c r="P46" s="34"/>
      <c r="Q46" s="28"/>
    </row>
    <row r="47" spans="2:17" s="27" customFormat="1" ht="12.75">
      <c r="B47" s="252"/>
      <c r="C47" s="490" t="s">
        <v>2133</v>
      </c>
      <c r="D47" s="491"/>
      <c r="E47" s="491"/>
      <c r="F47" s="491"/>
      <c r="G47" s="491"/>
      <c r="H47" s="492"/>
      <c r="I47" s="253">
        <v>28</v>
      </c>
      <c r="J47" s="269">
        <f>J35+J38+J39+J40+J41+J42+J43+J44+J45+J46</f>
        <v>0</v>
      </c>
      <c r="K47" s="269">
        <f>K35+K38+K39+K40+K41+K42+K43+K44+K45+K46</f>
        <v>0</v>
      </c>
      <c r="L47" s="254" t="str">
        <f t="shared" si="0"/>
        <v>-</v>
      </c>
      <c r="M47" s="97"/>
      <c r="N47" s="33"/>
      <c r="P47" s="34"/>
      <c r="Q47" s="28"/>
    </row>
    <row r="48" spans="2:17" s="27" customFormat="1" ht="12.75">
      <c r="B48" s="258" t="s">
        <v>929</v>
      </c>
      <c r="C48" s="493" t="s">
        <v>2134</v>
      </c>
      <c r="D48" s="494"/>
      <c r="E48" s="494"/>
      <c r="F48" s="494"/>
      <c r="G48" s="494"/>
      <c r="H48" s="495"/>
      <c r="I48" s="259">
        <v>29</v>
      </c>
      <c r="J48" s="270">
        <f>J33-J47</f>
        <v>0</v>
      </c>
      <c r="K48" s="270">
        <f>K33-K47</f>
        <v>0</v>
      </c>
      <c r="L48" s="260" t="str">
        <f t="shared" si="0"/>
        <v>-</v>
      </c>
      <c r="M48" s="97"/>
      <c r="N48" s="33"/>
      <c r="P48" s="34"/>
      <c r="Q48" s="28"/>
    </row>
    <row r="49" spans="2:17" s="27" customFormat="1" ht="12.75">
      <c r="B49" s="255" t="s">
        <v>930</v>
      </c>
      <c r="C49" s="496" t="s">
        <v>931</v>
      </c>
      <c r="D49" s="497"/>
      <c r="E49" s="497"/>
      <c r="F49" s="497"/>
      <c r="G49" s="497"/>
      <c r="H49" s="498"/>
      <c r="I49" s="256">
        <v>30</v>
      </c>
      <c r="J49" s="193"/>
      <c r="K49" s="268">
        <f>SUM(J51:J53)</f>
        <v>0</v>
      </c>
      <c r="L49" s="257" t="str">
        <f t="shared" si="0"/>
        <v>-</v>
      </c>
      <c r="M49" s="97"/>
      <c r="N49" s="33"/>
      <c r="P49" s="34"/>
      <c r="Q49" s="28"/>
    </row>
    <row r="50" spans="2:17" s="27" customFormat="1" ht="35.1" customHeight="1">
      <c r="B50" s="98" t="s">
        <v>2596</v>
      </c>
      <c r="C50" s="499" t="s">
        <v>2447</v>
      </c>
      <c r="D50" s="499"/>
      <c r="E50" s="499"/>
      <c r="F50" s="499"/>
      <c r="G50" s="500"/>
      <c r="H50" s="500"/>
      <c r="I50" s="99" t="s">
        <v>607</v>
      </c>
      <c r="J50" s="100" t="s">
        <v>932</v>
      </c>
      <c r="K50" s="101" t="s">
        <v>3038</v>
      </c>
      <c r="L50" s="102" t="s">
        <v>1102</v>
      </c>
    </row>
    <row r="51" spans="2:17" s="27" customFormat="1" ht="12.75">
      <c r="B51" s="185" t="s">
        <v>1106</v>
      </c>
      <c r="C51" s="487" t="s">
        <v>933</v>
      </c>
      <c r="D51" s="488"/>
      <c r="E51" s="488"/>
      <c r="F51" s="488"/>
      <c r="G51" s="488"/>
      <c r="H51" s="489"/>
      <c r="I51" s="200">
        <v>31</v>
      </c>
      <c r="J51" s="201"/>
      <c r="K51" s="201"/>
      <c r="L51" s="202" t="str">
        <f t="shared" si="0"/>
        <v>-</v>
      </c>
      <c r="M51" s="97"/>
      <c r="N51" s="33"/>
      <c r="P51" s="34"/>
      <c r="Q51" s="28"/>
    </row>
    <row r="52" spans="2:17" s="27" customFormat="1" ht="12.75">
      <c r="B52" s="188" t="s">
        <v>1108</v>
      </c>
      <c r="C52" s="473" t="s">
        <v>934</v>
      </c>
      <c r="D52" s="474"/>
      <c r="E52" s="474"/>
      <c r="F52" s="474"/>
      <c r="G52" s="474"/>
      <c r="H52" s="483"/>
      <c r="I52" s="203">
        <v>32</v>
      </c>
      <c r="J52" s="204"/>
      <c r="K52" s="204"/>
      <c r="L52" s="205" t="str">
        <f t="shared" si="0"/>
        <v>-</v>
      </c>
      <c r="M52" s="97"/>
      <c r="N52" s="33"/>
      <c r="P52" s="34"/>
      <c r="Q52" s="28"/>
    </row>
    <row r="53" spans="2:17" s="27" customFormat="1" ht="12.75">
      <c r="B53" s="188" t="s">
        <v>1110</v>
      </c>
      <c r="C53" s="473" t="s">
        <v>524</v>
      </c>
      <c r="D53" s="474"/>
      <c r="E53" s="474"/>
      <c r="F53" s="474"/>
      <c r="G53" s="474"/>
      <c r="H53" s="483"/>
      <c r="I53" s="203">
        <v>33</v>
      </c>
      <c r="J53" s="204"/>
      <c r="K53" s="204"/>
      <c r="L53" s="205" t="str">
        <f t="shared" si="0"/>
        <v>-</v>
      </c>
      <c r="M53" s="97"/>
      <c r="N53" s="33"/>
      <c r="P53" s="34"/>
      <c r="Q53" s="28"/>
    </row>
    <row r="54" spans="2:17" s="27" customFormat="1" ht="12.75">
      <c r="B54" s="188" t="s">
        <v>731</v>
      </c>
      <c r="C54" s="473" t="s">
        <v>525</v>
      </c>
      <c r="D54" s="474"/>
      <c r="E54" s="474"/>
      <c r="F54" s="474"/>
      <c r="G54" s="474"/>
      <c r="H54" s="483"/>
      <c r="I54" s="203">
        <v>34</v>
      </c>
      <c r="J54" s="204"/>
      <c r="K54" s="204"/>
      <c r="L54" s="205" t="str">
        <f t="shared" si="0"/>
        <v>-</v>
      </c>
      <c r="M54" s="97"/>
      <c r="N54" s="33"/>
      <c r="P54" s="34"/>
      <c r="Q54" s="28"/>
    </row>
    <row r="55" spans="2:17" s="27" customFormat="1" ht="12.75">
      <c r="B55" s="188" t="s">
        <v>744</v>
      </c>
      <c r="C55" s="473" t="s">
        <v>526</v>
      </c>
      <c r="D55" s="474"/>
      <c r="E55" s="474"/>
      <c r="F55" s="474"/>
      <c r="G55" s="474"/>
      <c r="H55" s="483"/>
      <c r="I55" s="203">
        <v>35</v>
      </c>
      <c r="J55" s="204"/>
      <c r="K55" s="204"/>
      <c r="L55" s="205" t="str">
        <f t="shared" si="0"/>
        <v>-</v>
      </c>
      <c r="M55" s="97"/>
      <c r="N55" s="33"/>
      <c r="P55" s="34"/>
      <c r="Q55" s="28"/>
    </row>
    <row r="56" spans="2:17" s="27" customFormat="1" ht="12.75">
      <c r="B56" s="188" t="s">
        <v>746</v>
      </c>
      <c r="C56" s="473" t="s">
        <v>527</v>
      </c>
      <c r="D56" s="474"/>
      <c r="E56" s="474"/>
      <c r="F56" s="474"/>
      <c r="G56" s="474"/>
      <c r="H56" s="483"/>
      <c r="I56" s="203">
        <v>36</v>
      </c>
      <c r="J56" s="204"/>
      <c r="K56" s="204"/>
      <c r="L56" s="205" t="str">
        <f t="shared" si="0"/>
        <v>-</v>
      </c>
      <c r="M56" s="97"/>
      <c r="N56" s="33"/>
      <c r="P56" s="34"/>
      <c r="Q56" s="28"/>
    </row>
    <row r="57" spans="2:17" s="27" customFormat="1" ht="12.75">
      <c r="B57" s="188" t="s">
        <v>748</v>
      </c>
      <c r="C57" s="473" t="s">
        <v>528</v>
      </c>
      <c r="D57" s="474"/>
      <c r="E57" s="474"/>
      <c r="F57" s="474"/>
      <c r="G57" s="474"/>
      <c r="H57" s="483"/>
      <c r="I57" s="203">
        <v>37</v>
      </c>
      <c r="J57" s="204"/>
      <c r="K57" s="204"/>
      <c r="L57" s="205" t="str">
        <f t="shared" si="0"/>
        <v>-</v>
      </c>
      <c r="M57" s="97"/>
      <c r="N57" s="33"/>
      <c r="P57" s="34"/>
      <c r="Q57" s="28"/>
    </row>
    <row r="58" spans="2:17" s="27" customFormat="1" ht="12.75">
      <c r="B58" s="188" t="s">
        <v>1601</v>
      </c>
      <c r="C58" s="473" t="s">
        <v>1424</v>
      </c>
      <c r="D58" s="474"/>
      <c r="E58" s="474"/>
      <c r="F58" s="474"/>
      <c r="G58" s="474"/>
      <c r="H58" s="483"/>
      <c r="I58" s="203">
        <v>38</v>
      </c>
      <c r="J58" s="204"/>
      <c r="K58" s="204"/>
      <c r="L58" s="205" t="str">
        <f t="shared" si="0"/>
        <v>-</v>
      </c>
      <c r="M58" s="97"/>
      <c r="N58" s="33"/>
      <c r="P58" s="34"/>
      <c r="Q58" s="28"/>
    </row>
    <row r="59" spans="2:17" s="27" customFormat="1" ht="12.75">
      <c r="B59" s="188" t="s">
        <v>1603</v>
      </c>
      <c r="C59" s="473" t="s">
        <v>1425</v>
      </c>
      <c r="D59" s="474"/>
      <c r="E59" s="474"/>
      <c r="F59" s="474"/>
      <c r="G59" s="474"/>
      <c r="H59" s="483"/>
      <c r="I59" s="203">
        <v>39</v>
      </c>
      <c r="J59" s="204"/>
      <c r="K59" s="204"/>
      <c r="L59" s="205" t="str">
        <f t="shared" si="0"/>
        <v>-</v>
      </c>
      <c r="M59" s="97"/>
      <c r="N59" s="33"/>
      <c r="P59" s="34"/>
      <c r="Q59" s="28"/>
    </row>
    <row r="60" spans="2:17" s="27" customFormat="1" ht="12.75">
      <c r="B60" s="186"/>
      <c r="C60" s="501" t="s">
        <v>2135</v>
      </c>
      <c r="D60" s="502"/>
      <c r="E60" s="502"/>
      <c r="F60" s="502"/>
      <c r="G60" s="502"/>
      <c r="H60" s="503"/>
      <c r="I60" s="206">
        <v>40</v>
      </c>
      <c r="J60" s="271">
        <f>SUM(J51:J59)</f>
        <v>0</v>
      </c>
      <c r="K60" s="271">
        <f>SUM(K51:K59)</f>
        <v>0</v>
      </c>
      <c r="L60" s="207" t="str">
        <f t="shared" si="0"/>
        <v>-</v>
      </c>
      <c r="M60" s="97"/>
      <c r="N60" s="33"/>
      <c r="P60" s="34"/>
      <c r="Q60" s="28"/>
    </row>
    <row r="61" spans="2:17" s="118" customFormat="1" ht="9.9499999999999993" customHeight="1"/>
    <row r="62" spans="2:17" s="118" customFormat="1">
      <c r="B62" s="425"/>
      <c r="C62" s="425"/>
      <c r="D62" s="425"/>
      <c r="E62" s="426"/>
      <c r="F62" s="426"/>
      <c r="G62" s="426"/>
      <c r="H62" s="426"/>
      <c r="I62" s="119"/>
      <c r="J62" s="427" t="s">
        <v>2088</v>
      </c>
      <c r="K62" s="427"/>
      <c r="L62" s="427"/>
    </row>
    <row r="63" spans="2:17" s="118" customFormat="1" ht="9.9499999999999993" customHeight="1">
      <c r="B63" s="105"/>
      <c r="C63" s="105"/>
      <c r="D63" s="105"/>
      <c r="E63" s="104"/>
      <c r="F63" s="104"/>
      <c r="G63" s="104"/>
      <c r="H63" s="104"/>
      <c r="I63" s="104"/>
      <c r="J63" s="104"/>
      <c r="K63" s="106"/>
      <c r="L63" s="104"/>
    </row>
    <row r="64" spans="2:17" s="118" customFormat="1" ht="15" thickBot="1">
      <c r="B64" s="171" t="s">
        <v>1440</v>
      </c>
      <c r="C64" s="171"/>
      <c r="D64" s="453" t="str">
        <f>IF(RefStr!P4=1,IF(RefStr!D39&lt;&gt;"",RefStr!D39,""),"")</f>
        <v/>
      </c>
      <c r="E64" s="453"/>
      <c r="F64" s="453"/>
      <c r="G64" s="453"/>
      <c r="H64" s="453"/>
      <c r="I64" s="173"/>
      <c r="J64" s="174"/>
      <c r="K64" s="174"/>
      <c r="L64" s="174"/>
    </row>
    <row r="65" spans="2:12" s="118" customFormat="1" ht="15" thickBot="1">
      <c r="B65" s="386" t="s">
        <v>1441</v>
      </c>
      <c r="C65" s="386"/>
      <c r="D65" s="223" t="str">
        <f>IF(RefStr!P4=1,IF(RefStr!D41&lt;&gt;"",RefStr!D41,""),"")</f>
        <v/>
      </c>
      <c r="E65" s="176"/>
      <c r="F65" s="176"/>
      <c r="G65" s="176"/>
      <c r="H65" s="177"/>
      <c r="I65" s="178"/>
      <c r="J65" s="178"/>
      <c r="K65" s="179"/>
      <c r="L65" s="178"/>
    </row>
    <row r="66" spans="2:12" s="118" customFormat="1" ht="15" thickBot="1">
      <c r="B66" s="398" t="s">
        <v>226</v>
      </c>
      <c r="C66" s="398"/>
      <c r="D66" s="453" t="str">
        <f>IF(RefStr!P4=1,IF(RefStr!D43&lt;&gt;"",RefStr!D43,""),"")</f>
        <v/>
      </c>
      <c r="E66" s="453"/>
      <c r="F66" s="453"/>
      <c r="G66" s="453"/>
      <c r="H66" s="171"/>
      <c r="I66" s="171"/>
      <c r="J66" s="171"/>
      <c r="K66" s="171"/>
      <c r="L66" s="171"/>
    </row>
    <row r="67" spans="2:12" s="118" customFormat="1" ht="15" thickBot="1">
      <c r="B67" s="386" t="s">
        <v>227</v>
      </c>
      <c r="C67" s="386"/>
      <c r="D67" s="451" t="str">
        <f>IF(RefStr!P4=1,IF(RefStr!D45&lt;&gt;"",RefStr!D45,""),"")</f>
        <v/>
      </c>
      <c r="E67" s="451"/>
      <c r="F67" s="171"/>
      <c r="G67" s="180"/>
      <c r="H67" s="180"/>
      <c r="I67" s="180"/>
      <c r="J67" s="180"/>
      <c r="K67" s="180"/>
      <c r="L67" s="180"/>
    </row>
    <row r="68" spans="2:12" s="118" customFormat="1" ht="15" thickBot="1">
      <c r="B68" s="386" t="s">
        <v>2467</v>
      </c>
      <c r="C68" s="386"/>
      <c r="D68" s="452" t="str">
        <f>IF(RefStr!P4=1,IF(RefStr!D47&lt;&gt;"",RefStr!D47,""),"")</f>
        <v/>
      </c>
      <c r="E68" s="452"/>
      <c r="F68" s="181"/>
      <c r="G68" s="181"/>
      <c r="H68" s="181"/>
      <c r="I68" s="181"/>
      <c r="J68" s="181"/>
      <c r="K68" s="180"/>
      <c r="L68" s="180"/>
    </row>
    <row r="69" spans="2:12" s="118" customFormat="1" ht="15" thickBot="1">
      <c r="B69" s="386" t="s">
        <v>228</v>
      </c>
      <c r="C69" s="386"/>
      <c r="D69" s="431" t="str">
        <f>IF(RefStr!P4=1,IF(RefStr!D49&lt;&gt;"",RefStr!D49,""),"")</f>
        <v/>
      </c>
      <c r="E69" s="431"/>
      <c r="F69" s="431"/>
      <c r="G69" s="431"/>
      <c r="H69" s="181"/>
      <c r="I69" s="181"/>
      <c r="J69" s="181"/>
      <c r="K69" s="181"/>
      <c r="L69" s="181"/>
    </row>
    <row r="70" spans="2:12"/>
  </sheetData>
  <sheetProtection password="C79A" sheet="1" objects="1" scenarios="1"/>
  <mergeCells count="77">
    <mergeCell ref="B34:L34"/>
    <mergeCell ref="C16:H16"/>
    <mergeCell ref="C17:H17"/>
    <mergeCell ref="C33:H33"/>
    <mergeCell ref="C19:H19"/>
    <mergeCell ref="C28:H28"/>
    <mergeCell ref="C29:H29"/>
    <mergeCell ref="C30:H30"/>
    <mergeCell ref="C31:H31"/>
    <mergeCell ref="C25:H25"/>
    <mergeCell ref="J62:L62"/>
    <mergeCell ref="D64:H64"/>
    <mergeCell ref="C47:H47"/>
    <mergeCell ref="C48:H48"/>
    <mergeCell ref="C49:H49"/>
    <mergeCell ref="C50:H50"/>
    <mergeCell ref="C60:H60"/>
    <mergeCell ref="B62:D62"/>
    <mergeCell ref="E62:H62"/>
    <mergeCell ref="C58:H58"/>
    <mergeCell ref="C51:H51"/>
    <mergeCell ref="B65:C65"/>
    <mergeCell ref="B66:C66"/>
    <mergeCell ref="B67:C67"/>
    <mergeCell ref="D66:G66"/>
    <mergeCell ref="D67:E67"/>
    <mergeCell ref="C52:H52"/>
    <mergeCell ref="C53:H53"/>
    <mergeCell ref="C55:H55"/>
    <mergeCell ref="C40:H40"/>
    <mergeCell ref="C41:H41"/>
    <mergeCell ref="C42:H42"/>
    <mergeCell ref="C43:H43"/>
    <mergeCell ref="C44:H44"/>
    <mergeCell ref="C45:H45"/>
    <mergeCell ref="C46:H46"/>
    <mergeCell ref="B68:C68"/>
    <mergeCell ref="B69:C69"/>
    <mergeCell ref="D68:E68"/>
    <mergeCell ref="D69:G69"/>
    <mergeCell ref="C59:H59"/>
    <mergeCell ref="C54:H54"/>
    <mergeCell ref="C26:H26"/>
    <mergeCell ref="C27:H27"/>
    <mergeCell ref="C56:H56"/>
    <mergeCell ref="C57:H57"/>
    <mergeCell ref="C35:H35"/>
    <mergeCell ref="C36:H36"/>
    <mergeCell ref="C37:H37"/>
    <mergeCell ref="C32:H32"/>
    <mergeCell ref="C38:H38"/>
    <mergeCell ref="C39:H39"/>
    <mergeCell ref="K12:L12"/>
    <mergeCell ref="B10:C10"/>
    <mergeCell ref="B5:L5"/>
    <mergeCell ref="B6:L6"/>
    <mergeCell ref="B7:C7"/>
    <mergeCell ref="D10:F10"/>
    <mergeCell ref="B11:C11"/>
    <mergeCell ref="B12:C12"/>
    <mergeCell ref="G8:L8"/>
    <mergeCell ref="K2:L2"/>
    <mergeCell ref="B3:C3"/>
    <mergeCell ref="K3:L3"/>
    <mergeCell ref="B4:L4"/>
    <mergeCell ref="B8:C8"/>
    <mergeCell ref="B18:L18"/>
    <mergeCell ref="I13:J13"/>
    <mergeCell ref="B9:C9"/>
    <mergeCell ref="D9:L9"/>
    <mergeCell ref="D7:L7"/>
    <mergeCell ref="C20:H20"/>
    <mergeCell ref="B15:D15"/>
    <mergeCell ref="C24:H24"/>
    <mergeCell ref="C21:H21"/>
    <mergeCell ref="C22:H22"/>
    <mergeCell ref="C23:H23"/>
  </mergeCells>
  <phoneticPr fontId="45" type="noConversion"/>
  <conditionalFormatting sqref="J23:K32 J51:K59 J19:K21 J36:K46 J49">
    <cfRule type="cellIs" dxfId="6" priority="1" stopIfTrue="1" operator="lessThan">
      <formula>0</formula>
    </cfRule>
    <cfRule type="cellIs" dxfId="5" priority="2" stopIfTrue="1" operator="notEqual">
      <formula>ROUND(J19,0)</formula>
    </cfRule>
  </conditionalFormatting>
  <conditionalFormatting sqref="J22:K22 J35:K35 J33:K33 J60:K60 J47:K47 K49">
    <cfRule type="cellIs" dxfId="4" priority="3" stopIfTrue="1" operator="lessThan">
      <formula>0</formula>
    </cfRule>
  </conditionalFormatting>
  <conditionalFormatting sqref="D7:L7">
    <cfRule type="cellIs" dxfId="3" priority="4" stopIfTrue="1" operator="equal">
      <formula>"(za ovo razdoblje i ovu vrstu obveznika obrazac se ne popunjava)"</formula>
    </cfRule>
  </conditionalFormatting>
  <conditionalFormatting sqref="B6:L6">
    <cfRule type="cellIs" dxfId="2" priority="5" stopIfTrue="1" operator="equal">
      <formula>$P$7</formula>
    </cfRule>
  </conditionalFormatting>
  <dataValidations count="2">
    <dataValidation type="whole" operator="greaterThanOrEqual" allowBlank="1" showErrorMessage="1" errorTitle="Nedozvoljen unos" error="Dozvoljen je samo upis pozitivnih cijelih brojeva, ako je iznos nula (tj. nema podatka), upišite nulu" sqref="J51:K60 J35:K47 J19:K33 J49:K49">
      <formula1>0</formula1>
    </dataValidation>
    <dataValidation type="whole" operator="notEqual" allowBlank="1" showErrorMessage="1" errorTitle="Nedozvoljen unos" error="Dozvoljen je samo upis cijelih pozitivnih ili negativnih brojeva, ako je iznos nula (tj. nema podatka), upišite nulu" sqref="J48:K48">
      <formula1>9999999999</formula1>
    </dataValidation>
  </dataValidations>
  <hyperlinks>
    <hyperlink ref="J1" location="Kontrole!A1" tooltip="Link na radni list Kontrole" display="Kontrole"/>
    <hyperlink ref="K1" location="Sifre!A1" tooltip="Šifarnici djelatnosti i gradova/općina" display="Šifre"/>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H1" location="GPRIZNPF!A1" tooltip="Link na obrazac G-PR-IZ-NPF" display="G-PR-IZ-NPF"/>
  </hyperlinks>
  <pageMargins left="0.59055118110236227" right="0.59055118110236227" top="0.59055118110236227" bottom="0.78740157480314965" header="0.39370078740157483" footer="0.59055118110236227"/>
  <pageSetup paperSize="9" scale="74" orientation="portrait" horizontalDpi="300" r:id="rId1"/>
</worksheet>
</file>

<file path=xl/worksheets/sheet11.xml><?xml version="1.0" encoding="utf-8"?>
<worksheet xmlns="http://schemas.openxmlformats.org/spreadsheetml/2006/main" xmlns:r="http://schemas.openxmlformats.org/officeDocument/2006/relationships">
  <sheetPr codeName="List11">
    <pageSetUpPr fitToPage="1"/>
  </sheetPr>
  <dimension ref="A1:K619"/>
  <sheetViews>
    <sheetView showGridLines="0" showRowColHeaders="0" workbookViewId="0">
      <pane ySplit="3" topLeftCell="A4" activePane="bottomLeft" state="frozen"/>
      <selection pane="bottomLeft"/>
    </sheetView>
  </sheetViews>
  <sheetFormatPr defaultColWidth="0" defaultRowHeight="12.75" zeroHeight="1"/>
  <cols>
    <col min="1" max="1" width="25.28515625" style="3" customWidth="1"/>
    <col min="2" max="2" width="8" style="3" customWidth="1"/>
    <col min="3" max="3" width="6.28515625" style="3" bestFit="1" customWidth="1"/>
    <col min="4" max="4" width="10.7109375" style="3" customWidth="1"/>
    <col min="5" max="9" width="16.7109375" style="3" customWidth="1"/>
    <col min="10" max="10" width="3.140625" style="3" customWidth="1"/>
    <col min="11" max="16384" width="9.140625" style="3" hidden="1"/>
  </cols>
  <sheetData>
    <row r="1" spans="1:11" customFormat="1" ht="24.95" customHeight="1">
      <c r="A1" s="220" t="s">
        <v>3034</v>
      </c>
      <c r="B1" s="209" t="s">
        <v>1986</v>
      </c>
      <c r="C1" s="209" t="s">
        <v>1965</v>
      </c>
      <c r="D1" s="209" t="s">
        <v>3035</v>
      </c>
      <c r="E1" s="210" t="s">
        <v>1434</v>
      </c>
      <c r="F1" s="209" t="s">
        <v>438</v>
      </c>
      <c r="G1" s="209" t="s">
        <v>1437</v>
      </c>
      <c r="H1" s="277" t="s">
        <v>1987</v>
      </c>
      <c r="I1" s="280"/>
      <c r="K1" s="3"/>
    </row>
    <row r="2" spans="1:11" ht="30" customHeight="1">
      <c r="A2" s="511" t="s">
        <v>469</v>
      </c>
      <c r="B2" s="512"/>
      <c r="C2" s="512"/>
      <c r="D2" s="512"/>
      <c r="E2" s="512"/>
      <c r="F2" s="512"/>
      <c r="G2" s="512"/>
      <c r="H2" s="512"/>
      <c r="I2" s="512"/>
    </row>
    <row r="3" spans="1:11" ht="22.5" customHeight="1">
      <c r="A3" s="59" t="s">
        <v>229</v>
      </c>
      <c r="B3" s="60" t="s">
        <v>230</v>
      </c>
      <c r="D3" s="60" t="s">
        <v>605</v>
      </c>
      <c r="E3" s="521" t="s">
        <v>231</v>
      </c>
      <c r="F3" s="521"/>
      <c r="G3" s="522"/>
      <c r="H3" s="522"/>
      <c r="I3" s="522"/>
    </row>
    <row r="4" spans="1:11" ht="14.45" customHeight="1">
      <c r="A4" s="61" t="s">
        <v>232</v>
      </c>
      <c r="B4" s="62">
        <v>16</v>
      </c>
      <c r="C4" s="63"/>
      <c r="D4" s="64">
        <v>111</v>
      </c>
      <c r="E4" s="523" t="s">
        <v>676</v>
      </c>
      <c r="F4" s="523"/>
      <c r="G4" s="523"/>
      <c r="H4" s="523"/>
      <c r="I4" s="524"/>
    </row>
    <row r="5" spans="1:11" ht="14.45" customHeight="1">
      <c r="A5" s="65" t="s">
        <v>233</v>
      </c>
      <c r="B5" s="66">
        <v>14</v>
      </c>
      <c r="C5" s="63"/>
      <c r="D5" s="67">
        <v>112</v>
      </c>
      <c r="E5" s="507" t="s">
        <v>678</v>
      </c>
      <c r="F5" s="507"/>
      <c r="G5" s="507"/>
      <c r="H5" s="507"/>
      <c r="I5" s="508"/>
    </row>
    <row r="6" spans="1:11" ht="14.45" customHeight="1">
      <c r="A6" s="65" t="s">
        <v>234</v>
      </c>
      <c r="B6" s="66">
        <v>16</v>
      </c>
      <c r="C6" s="63"/>
      <c r="D6" s="67">
        <v>113</v>
      </c>
      <c r="E6" s="507" t="s">
        <v>680</v>
      </c>
      <c r="F6" s="507"/>
      <c r="G6" s="507"/>
      <c r="H6" s="507"/>
      <c r="I6" s="508"/>
    </row>
    <row r="7" spans="1:11" ht="14.45" customHeight="1">
      <c r="A7" s="65" t="s">
        <v>235</v>
      </c>
      <c r="B7" s="66">
        <v>8</v>
      </c>
      <c r="C7" s="63"/>
      <c r="D7" s="67">
        <v>114</v>
      </c>
      <c r="E7" s="507" t="s">
        <v>1119</v>
      </c>
      <c r="F7" s="507"/>
      <c r="G7" s="507"/>
      <c r="H7" s="507"/>
      <c r="I7" s="508"/>
    </row>
    <row r="8" spans="1:11" ht="14.45" customHeight="1">
      <c r="A8" s="65" t="s">
        <v>236</v>
      </c>
      <c r="B8" s="66">
        <v>18</v>
      </c>
      <c r="C8" s="63"/>
      <c r="D8" s="67">
        <v>115</v>
      </c>
      <c r="E8" s="507" t="s">
        <v>1121</v>
      </c>
      <c r="F8" s="507"/>
      <c r="G8" s="507"/>
      <c r="H8" s="507"/>
      <c r="I8" s="508"/>
    </row>
    <row r="9" spans="1:11" ht="14.45" customHeight="1">
      <c r="A9" s="65" t="s">
        <v>237</v>
      </c>
      <c r="B9" s="66">
        <v>18</v>
      </c>
      <c r="C9" s="63"/>
      <c r="D9" s="67">
        <v>116</v>
      </c>
      <c r="E9" s="507" t="s">
        <v>1123</v>
      </c>
      <c r="F9" s="507"/>
      <c r="G9" s="507"/>
      <c r="H9" s="507"/>
      <c r="I9" s="508"/>
    </row>
    <row r="10" spans="1:11" ht="14.45" customHeight="1">
      <c r="A10" s="65" t="s">
        <v>238</v>
      </c>
      <c r="B10" s="66">
        <v>4</v>
      </c>
      <c r="C10" s="63"/>
      <c r="D10" s="67">
        <v>119</v>
      </c>
      <c r="E10" s="507" t="s">
        <v>1125</v>
      </c>
      <c r="F10" s="507"/>
      <c r="G10" s="507"/>
      <c r="H10" s="507"/>
      <c r="I10" s="508"/>
    </row>
    <row r="11" spans="1:11" ht="14.45" customHeight="1">
      <c r="A11" s="65" t="s">
        <v>239</v>
      </c>
      <c r="B11" s="66">
        <v>8</v>
      </c>
      <c r="C11" s="63"/>
      <c r="D11" s="67">
        <v>121</v>
      </c>
      <c r="E11" s="507" t="s">
        <v>1127</v>
      </c>
      <c r="F11" s="507"/>
      <c r="G11" s="507"/>
      <c r="H11" s="507"/>
      <c r="I11" s="508"/>
    </row>
    <row r="12" spans="1:11" ht="14.45" customHeight="1">
      <c r="A12" s="65" t="s">
        <v>240</v>
      </c>
      <c r="B12" s="66">
        <v>17</v>
      </c>
      <c r="C12" s="63"/>
      <c r="D12" s="67">
        <v>122</v>
      </c>
      <c r="E12" s="507" t="s">
        <v>1129</v>
      </c>
      <c r="F12" s="507"/>
      <c r="G12" s="507"/>
      <c r="H12" s="507"/>
      <c r="I12" s="508"/>
    </row>
    <row r="13" spans="1:11" ht="14.45" customHeight="1">
      <c r="A13" s="65" t="s">
        <v>241</v>
      </c>
      <c r="B13" s="66">
        <v>12</v>
      </c>
      <c r="C13" s="63"/>
      <c r="D13" s="67">
        <v>123</v>
      </c>
      <c r="E13" s="507" t="s">
        <v>1131</v>
      </c>
      <c r="F13" s="507"/>
      <c r="G13" s="507"/>
      <c r="H13" s="507"/>
      <c r="I13" s="508"/>
    </row>
    <row r="14" spans="1:11" ht="14.45" customHeight="1">
      <c r="A14" s="65" t="s">
        <v>242</v>
      </c>
      <c r="B14" s="66">
        <v>2</v>
      </c>
      <c r="C14" s="63"/>
      <c r="D14" s="67">
        <v>124</v>
      </c>
      <c r="E14" s="507" t="s">
        <v>1133</v>
      </c>
      <c r="F14" s="507"/>
      <c r="G14" s="507"/>
      <c r="H14" s="507"/>
      <c r="I14" s="508"/>
    </row>
    <row r="15" spans="1:11" ht="14.45" customHeight="1">
      <c r="A15" s="65" t="s">
        <v>243</v>
      </c>
      <c r="B15" s="66">
        <v>1</v>
      </c>
      <c r="C15" s="63"/>
      <c r="D15" s="67">
        <v>125</v>
      </c>
      <c r="E15" s="507" t="s">
        <v>1135</v>
      </c>
      <c r="F15" s="507"/>
      <c r="G15" s="507"/>
      <c r="H15" s="507"/>
      <c r="I15" s="508"/>
    </row>
    <row r="16" spans="1:11" ht="14.45" customHeight="1">
      <c r="A16" s="65" t="s">
        <v>244</v>
      </c>
      <c r="B16" s="66">
        <v>5</v>
      </c>
      <c r="C16" s="63"/>
      <c r="D16" s="67">
        <v>126</v>
      </c>
      <c r="E16" s="507" t="s">
        <v>1137</v>
      </c>
      <c r="F16" s="507"/>
      <c r="G16" s="507"/>
      <c r="H16" s="507"/>
      <c r="I16" s="508"/>
    </row>
    <row r="17" spans="1:9" ht="14.45" customHeight="1">
      <c r="A17" s="65" t="s">
        <v>245</v>
      </c>
      <c r="B17" s="66">
        <v>14</v>
      </c>
      <c r="C17" s="63"/>
      <c r="D17" s="67">
        <v>127</v>
      </c>
      <c r="E17" s="507" t="s">
        <v>1139</v>
      </c>
      <c r="F17" s="507"/>
      <c r="G17" s="507"/>
      <c r="H17" s="507"/>
      <c r="I17" s="508"/>
    </row>
    <row r="18" spans="1:9" ht="14.45" customHeight="1">
      <c r="A18" s="65" t="s">
        <v>246</v>
      </c>
      <c r="B18" s="66">
        <v>20</v>
      </c>
      <c r="C18" s="63"/>
      <c r="D18" s="67">
        <v>128</v>
      </c>
      <c r="E18" s="507" t="s">
        <v>1141</v>
      </c>
      <c r="F18" s="507"/>
      <c r="G18" s="507"/>
      <c r="H18" s="507"/>
      <c r="I18" s="508"/>
    </row>
    <row r="19" spans="1:9" ht="14.45" customHeight="1">
      <c r="A19" s="65" t="s">
        <v>247</v>
      </c>
      <c r="B19" s="66">
        <v>14</v>
      </c>
      <c r="C19" s="63"/>
      <c r="D19" s="67">
        <v>129</v>
      </c>
      <c r="E19" s="507" t="s">
        <v>2242</v>
      </c>
      <c r="F19" s="507"/>
      <c r="G19" s="507"/>
      <c r="H19" s="507"/>
      <c r="I19" s="508"/>
    </row>
    <row r="20" spans="1:9" ht="14.45" customHeight="1">
      <c r="A20" s="65" t="s">
        <v>248</v>
      </c>
      <c r="B20" s="66">
        <v>13</v>
      </c>
      <c r="C20" s="63"/>
      <c r="D20" s="67">
        <v>130</v>
      </c>
      <c r="E20" s="507" t="s">
        <v>2244</v>
      </c>
      <c r="F20" s="507"/>
      <c r="G20" s="507"/>
      <c r="H20" s="507"/>
      <c r="I20" s="508"/>
    </row>
    <row r="21" spans="1:9" ht="14.45" customHeight="1">
      <c r="A21" s="65" t="s">
        <v>249</v>
      </c>
      <c r="B21" s="66">
        <v>7</v>
      </c>
      <c r="C21" s="63"/>
      <c r="D21" s="67">
        <v>141</v>
      </c>
      <c r="E21" s="507" t="s">
        <v>2246</v>
      </c>
      <c r="F21" s="507"/>
      <c r="G21" s="507"/>
      <c r="H21" s="507"/>
      <c r="I21" s="508"/>
    </row>
    <row r="22" spans="1:9" ht="14.45" customHeight="1">
      <c r="A22" s="65" t="s">
        <v>250</v>
      </c>
      <c r="B22" s="66">
        <v>5</v>
      </c>
      <c r="C22" s="63"/>
      <c r="D22" s="67">
        <v>142</v>
      </c>
      <c r="E22" s="507" t="s">
        <v>2248</v>
      </c>
      <c r="F22" s="507"/>
      <c r="G22" s="507"/>
      <c r="H22" s="507"/>
      <c r="I22" s="508"/>
    </row>
    <row r="23" spans="1:9" ht="14.45" customHeight="1">
      <c r="A23" s="65" t="s">
        <v>251</v>
      </c>
      <c r="B23" s="66">
        <v>13</v>
      </c>
      <c r="C23" s="63"/>
      <c r="D23" s="67">
        <v>143</v>
      </c>
      <c r="E23" s="507" t="s">
        <v>2979</v>
      </c>
      <c r="F23" s="507"/>
      <c r="G23" s="507"/>
      <c r="H23" s="507"/>
      <c r="I23" s="508"/>
    </row>
    <row r="24" spans="1:9" ht="14.45" customHeight="1">
      <c r="A24" s="65" t="s">
        <v>252</v>
      </c>
      <c r="B24" s="66">
        <v>15</v>
      </c>
      <c r="C24" s="63"/>
      <c r="D24" s="67">
        <v>144</v>
      </c>
      <c r="E24" s="507" t="s">
        <v>2251</v>
      </c>
      <c r="F24" s="507"/>
      <c r="G24" s="507"/>
      <c r="H24" s="507"/>
      <c r="I24" s="508"/>
    </row>
    <row r="25" spans="1:9" ht="14.45" customHeight="1">
      <c r="A25" s="65" t="s">
        <v>253</v>
      </c>
      <c r="B25" s="66">
        <v>14</v>
      </c>
      <c r="C25" s="63"/>
      <c r="D25" s="67">
        <v>145</v>
      </c>
      <c r="E25" s="507" t="s">
        <v>2978</v>
      </c>
      <c r="F25" s="507"/>
      <c r="G25" s="507"/>
      <c r="H25" s="507"/>
      <c r="I25" s="508"/>
    </row>
    <row r="26" spans="1:9" ht="14.45" customHeight="1">
      <c r="A26" s="65" t="s">
        <v>254</v>
      </c>
      <c r="B26" s="66">
        <v>13</v>
      </c>
      <c r="C26" s="63"/>
      <c r="D26" s="67">
        <v>146</v>
      </c>
      <c r="E26" s="507" t="s">
        <v>2980</v>
      </c>
      <c r="F26" s="507"/>
      <c r="G26" s="507"/>
      <c r="H26" s="507"/>
      <c r="I26" s="508"/>
    </row>
    <row r="27" spans="1:9" ht="14.45" customHeight="1">
      <c r="A27" s="65" t="s">
        <v>255</v>
      </c>
      <c r="B27" s="66">
        <v>15</v>
      </c>
      <c r="C27" s="63"/>
      <c r="D27" s="67">
        <v>147</v>
      </c>
      <c r="E27" s="507" t="s">
        <v>2981</v>
      </c>
      <c r="F27" s="507"/>
      <c r="G27" s="507"/>
      <c r="H27" s="507"/>
      <c r="I27" s="508"/>
    </row>
    <row r="28" spans="1:9" ht="14.45" customHeight="1">
      <c r="A28" s="65" t="s">
        <v>256</v>
      </c>
      <c r="B28" s="66">
        <v>1</v>
      </c>
      <c r="C28" s="63"/>
      <c r="D28" s="67">
        <v>149</v>
      </c>
      <c r="E28" s="507" t="s">
        <v>2982</v>
      </c>
      <c r="F28" s="507"/>
      <c r="G28" s="507"/>
      <c r="H28" s="507"/>
      <c r="I28" s="508"/>
    </row>
    <row r="29" spans="1:9" ht="14.45" customHeight="1">
      <c r="A29" s="65" t="s">
        <v>257</v>
      </c>
      <c r="B29" s="66">
        <v>14</v>
      </c>
      <c r="C29" s="63"/>
      <c r="D29" s="67">
        <v>150</v>
      </c>
      <c r="E29" s="507" t="s">
        <v>2257</v>
      </c>
      <c r="F29" s="507"/>
      <c r="G29" s="507"/>
      <c r="H29" s="507"/>
      <c r="I29" s="508"/>
    </row>
    <row r="30" spans="1:9" ht="14.45" customHeight="1">
      <c r="A30" s="65" t="s">
        <v>258</v>
      </c>
      <c r="B30" s="66">
        <v>7</v>
      </c>
      <c r="C30" s="63"/>
      <c r="D30" s="67">
        <v>161</v>
      </c>
      <c r="E30" s="507" t="s">
        <v>2259</v>
      </c>
      <c r="F30" s="507"/>
      <c r="G30" s="507"/>
      <c r="H30" s="507"/>
      <c r="I30" s="508"/>
    </row>
    <row r="31" spans="1:9" ht="14.45" customHeight="1">
      <c r="A31" s="65" t="s">
        <v>259</v>
      </c>
      <c r="B31" s="66">
        <v>19</v>
      </c>
      <c r="C31" s="63"/>
      <c r="D31" s="67">
        <v>162</v>
      </c>
      <c r="E31" s="507" t="s">
        <v>2261</v>
      </c>
      <c r="F31" s="507"/>
      <c r="G31" s="507"/>
      <c r="H31" s="507"/>
      <c r="I31" s="508"/>
    </row>
    <row r="32" spans="1:9" ht="14.45" customHeight="1">
      <c r="A32" s="65" t="s">
        <v>260</v>
      </c>
      <c r="B32" s="66">
        <v>16</v>
      </c>
      <c r="C32" s="63"/>
      <c r="D32" s="67">
        <v>163</v>
      </c>
      <c r="E32" s="507" t="s">
        <v>2263</v>
      </c>
      <c r="F32" s="507"/>
      <c r="G32" s="507"/>
      <c r="H32" s="507"/>
      <c r="I32" s="508"/>
    </row>
    <row r="33" spans="1:9" ht="14.45" customHeight="1">
      <c r="A33" s="65" t="s">
        <v>261</v>
      </c>
      <c r="B33" s="66">
        <v>17</v>
      </c>
      <c r="C33" s="63"/>
      <c r="D33" s="67">
        <v>164</v>
      </c>
      <c r="E33" s="507" t="s">
        <v>2265</v>
      </c>
      <c r="F33" s="507"/>
      <c r="G33" s="507"/>
      <c r="H33" s="507"/>
      <c r="I33" s="508"/>
    </row>
    <row r="34" spans="1:9" ht="14.45" customHeight="1">
      <c r="A34" s="65" t="s">
        <v>262</v>
      </c>
      <c r="B34" s="66">
        <v>16</v>
      </c>
      <c r="C34" s="63"/>
      <c r="D34" s="67">
        <v>170</v>
      </c>
      <c r="E34" s="507" t="s">
        <v>2267</v>
      </c>
      <c r="F34" s="507"/>
      <c r="G34" s="507"/>
      <c r="H34" s="507"/>
      <c r="I34" s="508"/>
    </row>
    <row r="35" spans="1:9" ht="14.45" customHeight="1">
      <c r="A35" s="65" t="s">
        <v>263</v>
      </c>
      <c r="B35" s="66">
        <v>4</v>
      </c>
      <c r="C35" s="63"/>
      <c r="D35" s="67">
        <v>210</v>
      </c>
      <c r="E35" s="507" t="s">
        <v>2269</v>
      </c>
      <c r="F35" s="507"/>
      <c r="G35" s="507"/>
      <c r="H35" s="507"/>
      <c r="I35" s="508"/>
    </row>
    <row r="36" spans="1:9" ht="14.45" customHeight="1">
      <c r="A36" s="65" t="s">
        <v>264</v>
      </c>
      <c r="B36" s="66">
        <v>16</v>
      </c>
      <c r="C36" s="63"/>
      <c r="D36" s="67">
        <v>220</v>
      </c>
      <c r="E36" s="507" t="s">
        <v>2271</v>
      </c>
      <c r="F36" s="507"/>
      <c r="G36" s="507"/>
      <c r="H36" s="507"/>
      <c r="I36" s="508"/>
    </row>
    <row r="37" spans="1:9" ht="14.45" customHeight="1">
      <c r="A37" s="65" t="s">
        <v>265</v>
      </c>
      <c r="B37" s="66">
        <v>1</v>
      </c>
      <c r="C37" s="63"/>
      <c r="D37" s="67">
        <v>230</v>
      </c>
      <c r="E37" s="507" t="s">
        <v>2273</v>
      </c>
      <c r="F37" s="507"/>
      <c r="G37" s="507"/>
      <c r="H37" s="507"/>
      <c r="I37" s="508"/>
    </row>
    <row r="38" spans="1:9" ht="14.45" customHeight="1">
      <c r="A38" s="65" t="s">
        <v>266</v>
      </c>
      <c r="B38" s="66">
        <v>1</v>
      </c>
      <c r="C38" s="63"/>
      <c r="D38" s="67">
        <v>240</v>
      </c>
      <c r="E38" s="507" t="s">
        <v>2275</v>
      </c>
      <c r="F38" s="507"/>
      <c r="G38" s="507"/>
      <c r="H38" s="507"/>
      <c r="I38" s="508"/>
    </row>
    <row r="39" spans="1:9" ht="14.45" customHeight="1">
      <c r="A39" s="65" t="s">
        <v>2119</v>
      </c>
      <c r="B39" s="66">
        <v>17</v>
      </c>
      <c r="C39" s="63"/>
      <c r="D39" s="67">
        <v>311</v>
      </c>
      <c r="E39" s="507" t="s">
        <v>2277</v>
      </c>
      <c r="F39" s="507"/>
      <c r="G39" s="507"/>
      <c r="H39" s="507"/>
      <c r="I39" s="508"/>
    </row>
    <row r="40" spans="1:9" ht="14.45" customHeight="1">
      <c r="A40" s="65" t="s">
        <v>2120</v>
      </c>
      <c r="B40" s="66">
        <v>11</v>
      </c>
      <c r="C40" s="63"/>
      <c r="D40" s="67">
        <v>312</v>
      </c>
      <c r="E40" s="507" t="s">
        <v>2983</v>
      </c>
      <c r="F40" s="507"/>
      <c r="G40" s="507"/>
      <c r="H40" s="507"/>
      <c r="I40" s="508"/>
    </row>
    <row r="41" spans="1:9" ht="14.45" customHeight="1">
      <c r="A41" s="65" t="s">
        <v>2121</v>
      </c>
      <c r="B41" s="66">
        <v>5</v>
      </c>
      <c r="C41" s="63"/>
      <c r="D41" s="67">
        <v>321</v>
      </c>
      <c r="E41" s="507" t="s">
        <v>2280</v>
      </c>
      <c r="F41" s="507"/>
      <c r="G41" s="507"/>
      <c r="H41" s="507"/>
      <c r="I41" s="508"/>
    </row>
    <row r="42" spans="1:9" ht="14.45" customHeight="1">
      <c r="A42" s="65" t="s">
        <v>2122</v>
      </c>
      <c r="B42" s="66">
        <v>5</v>
      </c>
      <c r="C42" s="63"/>
      <c r="D42" s="67">
        <v>322</v>
      </c>
      <c r="E42" s="507" t="s">
        <v>2282</v>
      </c>
      <c r="F42" s="507"/>
      <c r="G42" s="507"/>
      <c r="H42" s="507"/>
      <c r="I42" s="508"/>
    </row>
    <row r="43" spans="1:9" ht="14.45" customHeight="1">
      <c r="A43" s="65" t="s">
        <v>2123</v>
      </c>
      <c r="B43" s="66">
        <v>9</v>
      </c>
      <c r="C43" s="63"/>
      <c r="D43" s="67">
        <v>510</v>
      </c>
      <c r="E43" s="507" t="s">
        <v>2284</v>
      </c>
      <c r="F43" s="507"/>
      <c r="G43" s="507"/>
      <c r="H43" s="507"/>
      <c r="I43" s="508"/>
    </row>
    <row r="44" spans="1:9" ht="14.45" customHeight="1">
      <c r="A44" s="65" t="s">
        <v>2124</v>
      </c>
      <c r="B44" s="66">
        <v>8</v>
      </c>
      <c r="C44" s="63"/>
      <c r="D44" s="67">
        <v>520</v>
      </c>
      <c r="E44" s="507" t="s">
        <v>2286</v>
      </c>
      <c r="F44" s="507"/>
      <c r="G44" s="507"/>
      <c r="H44" s="507"/>
      <c r="I44" s="508"/>
    </row>
    <row r="45" spans="1:9" ht="14.45" customHeight="1">
      <c r="A45" s="65" t="s">
        <v>2125</v>
      </c>
      <c r="B45" s="66">
        <v>12</v>
      </c>
      <c r="C45" s="63"/>
      <c r="D45" s="67">
        <v>610</v>
      </c>
      <c r="E45" s="507" t="s">
        <v>2288</v>
      </c>
      <c r="F45" s="507"/>
      <c r="G45" s="507"/>
      <c r="H45" s="507"/>
      <c r="I45" s="508"/>
    </row>
    <row r="46" spans="1:9" ht="14.45" customHeight="1">
      <c r="A46" s="65" t="s">
        <v>2126</v>
      </c>
      <c r="B46" s="66">
        <v>18</v>
      </c>
      <c r="C46" s="63"/>
      <c r="D46" s="67">
        <v>620</v>
      </c>
      <c r="E46" s="507" t="s">
        <v>2290</v>
      </c>
      <c r="F46" s="507"/>
      <c r="G46" s="507"/>
      <c r="H46" s="507"/>
      <c r="I46" s="508"/>
    </row>
    <row r="47" spans="1:9" ht="14.45" customHeight="1">
      <c r="A47" s="65" t="s">
        <v>2127</v>
      </c>
      <c r="B47" s="66">
        <v>2</v>
      </c>
      <c r="C47" s="63"/>
      <c r="D47" s="67">
        <v>710</v>
      </c>
      <c r="E47" s="507" t="s">
        <v>2292</v>
      </c>
      <c r="F47" s="507"/>
      <c r="G47" s="507"/>
      <c r="H47" s="507"/>
      <c r="I47" s="508"/>
    </row>
    <row r="48" spans="1:9" ht="14.45" customHeight="1">
      <c r="A48" s="65" t="s">
        <v>2128</v>
      </c>
      <c r="B48" s="66">
        <v>18</v>
      </c>
      <c r="C48" s="63"/>
      <c r="D48" s="67">
        <v>721</v>
      </c>
      <c r="E48" s="507" t="s">
        <v>2294</v>
      </c>
      <c r="F48" s="507"/>
      <c r="G48" s="507"/>
      <c r="H48" s="507"/>
      <c r="I48" s="508"/>
    </row>
    <row r="49" spans="1:9" ht="14.45" customHeight="1">
      <c r="A49" s="65" t="s">
        <v>2129</v>
      </c>
      <c r="B49" s="66">
        <v>12</v>
      </c>
      <c r="C49" s="63"/>
      <c r="D49" s="67">
        <v>729</v>
      </c>
      <c r="E49" s="507" t="s">
        <v>2296</v>
      </c>
      <c r="F49" s="507"/>
      <c r="G49" s="507"/>
      <c r="H49" s="507"/>
      <c r="I49" s="508"/>
    </row>
    <row r="50" spans="1:9" ht="14.45" customHeight="1">
      <c r="A50" s="65" t="s">
        <v>2130</v>
      </c>
      <c r="B50" s="66">
        <v>18</v>
      </c>
      <c r="C50" s="63"/>
      <c r="D50" s="67">
        <v>811</v>
      </c>
      <c r="E50" s="507" t="s">
        <v>1520</v>
      </c>
      <c r="F50" s="507"/>
      <c r="G50" s="507"/>
      <c r="H50" s="507"/>
      <c r="I50" s="508"/>
    </row>
    <row r="51" spans="1:9" ht="14.45" customHeight="1">
      <c r="A51" s="65" t="s">
        <v>2131</v>
      </c>
      <c r="B51" s="66">
        <v>16</v>
      </c>
      <c r="C51" s="63"/>
      <c r="D51" s="67">
        <v>812</v>
      </c>
      <c r="E51" s="507" t="s">
        <v>1522</v>
      </c>
      <c r="F51" s="507"/>
      <c r="G51" s="507"/>
      <c r="H51" s="507"/>
      <c r="I51" s="508"/>
    </row>
    <row r="52" spans="1:9" ht="14.45" customHeight="1">
      <c r="A52" s="65" t="s">
        <v>2132</v>
      </c>
      <c r="B52" s="66">
        <v>12</v>
      </c>
      <c r="C52" s="63"/>
      <c r="D52" s="67">
        <v>891</v>
      </c>
      <c r="E52" s="507" t="s">
        <v>1524</v>
      </c>
      <c r="F52" s="507"/>
      <c r="G52" s="507"/>
      <c r="H52" s="507"/>
      <c r="I52" s="508"/>
    </row>
    <row r="53" spans="1:9" ht="14.45" customHeight="1">
      <c r="A53" s="65" t="s">
        <v>1496</v>
      </c>
      <c r="B53" s="66">
        <v>18</v>
      </c>
      <c r="C53" s="63"/>
      <c r="D53" s="67">
        <v>892</v>
      </c>
      <c r="E53" s="507" t="s">
        <v>1526</v>
      </c>
      <c r="F53" s="507"/>
      <c r="G53" s="507"/>
      <c r="H53" s="507"/>
      <c r="I53" s="508"/>
    </row>
    <row r="54" spans="1:9" ht="14.45" customHeight="1">
      <c r="A54" s="65" t="s">
        <v>1497</v>
      </c>
      <c r="B54" s="66">
        <v>5</v>
      </c>
      <c r="C54" s="63"/>
      <c r="D54" s="67">
        <v>893</v>
      </c>
      <c r="E54" s="507" t="s">
        <v>1528</v>
      </c>
      <c r="F54" s="507"/>
      <c r="G54" s="507"/>
      <c r="H54" s="507"/>
      <c r="I54" s="508"/>
    </row>
    <row r="55" spans="1:9" ht="14.45" customHeight="1">
      <c r="A55" s="65" t="s">
        <v>1498</v>
      </c>
      <c r="B55" s="66">
        <v>4</v>
      </c>
      <c r="C55" s="63"/>
      <c r="D55" s="67">
        <v>899</v>
      </c>
      <c r="E55" s="507" t="s">
        <v>1530</v>
      </c>
      <c r="F55" s="507"/>
      <c r="G55" s="507"/>
      <c r="H55" s="507"/>
      <c r="I55" s="508"/>
    </row>
    <row r="56" spans="1:9" ht="14.45" customHeight="1">
      <c r="A56" s="65" t="s">
        <v>1499</v>
      </c>
      <c r="B56" s="66">
        <v>17</v>
      </c>
      <c r="C56" s="63"/>
      <c r="D56" s="67">
        <v>910</v>
      </c>
      <c r="E56" s="507" t="s">
        <v>2555</v>
      </c>
      <c r="F56" s="507"/>
      <c r="G56" s="507"/>
      <c r="H56" s="507"/>
      <c r="I56" s="508"/>
    </row>
    <row r="57" spans="1:9" ht="14.45" customHeight="1">
      <c r="A57" s="65" t="s">
        <v>1500</v>
      </c>
      <c r="B57" s="66">
        <v>15</v>
      </c>
      <c r="C57" s="63"/>
      <c r="D57" s="67">
        <v>990</v>
      </c>
      <c r="E57" s="507" t="s">
        <v>1390</v>
      </c>
      <c r="F57" s="507"/>
      <c r="G57" s="507"/>
      <c r="H57" s="507"/>
      <c r="I57" s="508"/>
    </row>
    <row r="58" spans="1:9" ht="14.45" customHeight="1">
      <c r="A58" s="65" t="s">
        <v>1501</v>
      </c>
      <c r="B58" s="66">
        <v>8</v>
      </c>
      <c r="C58" s="63"/>
      <c r="D58" s="67">
        <v>1011</v>
      </c>
      <c r="E58" s="507" t="s">
        <v>1392</v>
      </c>
      <c r="F58" s="507"/>
      <c r="G58" s="507"/>
      <c r="H58" s="507"/>
      <c r="I58" s="508"/>
    </row>
    <row r="59" spans="1:9" ht="14.45" customHeight="1">
      <c r="A59" s="65" t="s">
        <v>1502</v>
      </c>
      <c r="B59" s="66">
        <v>8</v>
      </c>
      <c r="C59" s="63"/>
      <c r="D59" s="67">
        <v>1012</v>
      </c>
      <c r="E59" s="507" t="s">
        <v>1394</v>
      </c>
      <c r="F59" s="507"/>
      <c r="G59" s="507"/>
      <c r="H59" s="507"/>
      <c r="I59" s="508"/>
    </row>
    <row r="60" spans="1:9" ht="14.45" customHeight="1">
      <c r="A60" s="65" t="s">
        <v>1503</v>
      </c>
      <c r="B60" s="66">
        <v>10</v>
      </c>
      <c r="C60" s="63"/>
      <c r="D60" s="67">
        <v>1013</v>
      </c>
      <c r="E60" s="507" t="s">
        <v>2984</v>
      </c>
      <c r="F60" s="507"/>
      <c r="G60" s="507"/>
      <c r="H60" s="507"/>
      <c r="I60" s="508"/>
    </row>
    <row r="61" spans="1:9" ht="14.45" customHeight="1">
      <c r="A61" s="65" t="s">
        <v>1504</v>
      </c>
      <c r="B61" s="66">
        <v>8</v>
      </c>
      <c r="C61" s="63"/>
      <c r="D61" s="67">
        <v>1020</v>
      </c>
      <c r="E61" s="507" t="s">
        <v>1397</v>
      </c>
      <c r="F61" s="507"/>
      <c r="G61" s="507"/>
      <c r="H61" s="507"/>
      <c r="I61" s="508"/>
    </row>
    <row r="62" spans="1:9" ht="14.45" customHeight="1">
      <c r="A62" s="65" t="s">
        <v>1505</v>
      </c>
      <c r="B62" s="66">
        <v>10</v>
      </c>
      <c r="C62" s="63"/>
      <c r="D62" s="67">
        <v>1031</v>
      </c>
      <c r="E62" s="507" t="s">
        <v>2985</v>
      </c>
      <c r="F62" s="507"/>
      <c r="G62" s="507"/>
      <c r="H62" s="507"/>
      <c r="I62" s="508"/>
    </row>
    <row r="63" spans="1:9" ht="14.45" customHeight="1">
      <c r="A63" s="65" t="s">
        <v>1506</v>
      </c>
      <c r="B63" s="66">
        <v>10</v>
      </c>
      <c r="C63" s="63"/>
      <c r="D63" s="67">
        <v>1032</v>
      </c>
      <c r="E63" s="507" t="s">
        <v>2986</v>
      </c>
      <c r="F63" s="507"/>
      <c r="G63" s="507"/>
      <c r="H63" s="507"/>
      <c r="I63" s="508"/>
    </row>
    <row r="64" spans="1:9" ht="14.45" customHeight="1">
      <c r="A64" s="65" t="s">
        <v>1507</v>
      </c>
      <c r="B64" s="66">
        <v>11</v>
      </c>
      <c r="C64" s="63"/>
      <c r="D64" s="67">
        <v>1039</v>
      </c>
      <c r="E64" s="507" t="s">
        <v>1401</v>
      </c>
      <c r="F64" s="507"/>
      <c r="G64" s="507"/>
      <c r="H64" s="507"/>
      <c r="I64" s="508"/>
    </row>
    <row r="65" spans="1:9" ht="14.45" customHeight="1">
      <c r="A65" s="65" t="s">
        <v>1508</v>
      </c>
      <c r="B65" s="66">
        <v>20</v>
      </c>
      <c r="C65" s="63"/>
      <c r="D65" s="67">
        <v>1041</v>
      </c>
      <c r="E65" s="507" t="s">
        <v>1403</v>
      </c>
      <c r="F65" s="507"/>
      <c r="G65" s="507"/>
      <c r="H65" s="507"/>
      <c r="I65" s="508"/>
    </row>
    <row r="66" spans="1:9" ht="14.45" customHeight="1">
      <c r="A66" s="65" t="s">
        <v>1509</v>
      </c>
      <c r="B66" s="66">
        <v>8</v>
      </c>
      <c r="C66" s="63"/>
      <c r="D66" s="67">
        <v>1042</v>
      </c>
      <c r="E66" s="507" t="s">
        <v>1405</v>
      </c>
      <c r="F66" s="507"/>
      <c r="G66" s="507"/>
      <c r="H66" s="507"/>
      <c r="I66" s="508"/>
    </row>
    <row r="67" spans="1:9" ht="14.45" customHeight="1">
      <c r="A67" s="65" t="s">
        <v>1510</v>
      </c>
      <c r="B67" s="66">
        <v>7</v>
      </c>
      <c r="C67" s="63"/>
      <c r="D67" s="67">
        <v>1051</v>
      </c>
      <c r="E67" s="507" t="s">
        <v>1407</v>
      </c>
      <c r="F67" s="507"/>
      <c r="G67" s="507"/>
      <c r="H67" s="507"/>
      <c r="I67" s="508"/>
    </row>
    <row r="68" spans="1:9" ht="14.45" customHeight="1">
      <c r="A68" s="65" t="s">
        <v>1511</v>
      </c>
      <c r="B68" s="66">
        <v>14</v>
      </c>
      <c r="C68" s="63"/>
      <c r="D68" s="67">
        <v>1052</v>
      </c>
      <c r="E68" s="507" t="s">
        <v>2987</v>
      </c>
      <c r="F68" s="507"/>
      <c r="G68" s="507"/>
      <c r="H68" s="507"/>
      <c r="I68" s="508"/>
    </row>
    <row r="69" spans="1:9" ht="14.45" customHeight="1">
      <c r="A69" s="65" t="s">
        <v>1512</v>
      </c>
      <c r="B69" s="66">
        <v>14</v>
      </c>
      <c r="C69" s="63"/>
      <c r="D69" s="67">
        <v>1061</v>
      </c>
      <c r="E69" s="507" t="s">
        <v>1410</v>
      </c>
      <c r="F69" s="507"/>
      <c r="G69" s="507"/>
      <c r="H69" s="507"/>
      <c r="I69" s="508"/>
    </row>
    <row r="70" spans="1:9" ht="14.45" customHeight="1">
      <c r="A70" s="65" t="s">
        <v>1513</v>
      </c>
      <c r="B70" s="66">
        <v>14</v>
      </c>
      <c r="C70" s="63"/>
      <c r="D70" s="67">
        <v>1062</v>
      </c>
      <c r="E70" s="507" t="s">
        <v>2988</v>
      </c>
      <c r="F70" s="507"/>
      <c r="G70" s="507"/>
      <c r="H70" s="507"/>
      <c r="I70" s="508"/>
    </row>
    <row r="71" spans="1:9" ht="14.45" customHeight="1">
      <c r="A71" s="65" t="s">
        <v>1514</v>
      </c>
      <c r="B71" s="66">
        <v>7</v>
      </c>
      <c r="C71" s="63"/>
      <c r="D71" s="67">
        <v>1071</v>
      </c>
      <c r="E71" s="507" t="s">
        <v>1413</v>
      </c>
      <c r="F71" s="507"/>
      <c r="G71" s="507"/>
      <c r="H71" s="507"/>
      <c r="I71" s="508"/>
    </row>
    <row r="72" spans="1:9" ht="27.95" customHeight="1">
      <c r="A72" s="65" t="s">
        <v>1515</v>
      </c>
      <c r="B72" s="66">
        <v>12</v>
      </c>
      <c r="C72" s="63"/>
      <c r="D72" s="67">
        <v>1072</v>
      </c>
      <c r="E72" s="507" t="s">
        <v>1415</v>
      </c>
      <c r="F72" s="507"/>
      <c r="G72" s="507"/>
      <c r="H72" s="507"/>
      <c r="I72" s="508"/>
    </row>
    <row r="73" spans="1:9" ht="14.45" customHeight="1">
      <c r="A73" s="65" t="s">
        <v>1516</v>
      </c>
      <c r="B73" s="66">
        <v>20</v>
      </c>
      <c r="C73" s="63"/>
      <c r="D73" s="67">
        <v>1073</v>
      </c>
      <c r="E73" s="507" t="s">
        <v>1417</v>
      </c>
      <c r="F73" s="507"/>
      <c r="G73" s="507"/>
      <c r="H73" s="507"/>
      <c r="I73" s="508"/>
    </row>
    <row r="74" spans="1:9" ht="14.45" customHeight="1">
      <c r="A74" s="65" t="s">
        <v>1517</v>
      </c>
      <c r="B74" s="66">
        <v>8</v>
      </c>
      <c r="C74" s="63"/>
      <c r="D74" s="67">
        <v>1081</v>
      </c>
      <c r="E74" s="507" t="s">
        <v>2989</v>
      </c>
      <c r="F74" s="507"/>
      <c r="G74" s="507"/>
      <c r="H74" s="507"/>
      <c r="I74" s="508"/>
    </row>
    <row r="75" spans="1:9" ht="14.45" customHeight="1">
      <c r="A75" s="65" t="s">
        <v>1518</v>
      </c>
      <c r="B75" s="66">
        <v>2</v>
      </c>
      <c r="C75" s="63"/>
      <c r="D75" s="67">
        <v>1082</v>
      </c>
      <c r="E75" s="507" t="s">
        <v>2155</v>
      </c>
      <c r="F75" s="507"/>
      <c r="G75" s="507"/>
      <c r="H75" s="507"/>
      <c r="I75" s="508"/>
    </row>
    <row r="76" spans="1:9" ht="14.45" customHeight="1">
      <c r="A76" s="65" t="s">
        <v>1519</v>
      </c>
      <c r="B76" s="66">
        <v>7</v>
      </c>
      <c r="C76" s="63"/>
      <c r="D76" s="67">
        <v>1083</v>
      </c>
      <c r="E76" s="507" t="s">
        <v>2990</v>
      </c>
      <c r="F76" s="507"/>
      <c r="G76" s="507"/>
      <c r="H76" s="507"/>
      <c r="I76" s="508"/>
    </row>
    <row r="77" spans="1:9" ht="14.45" customHeight="1">
      <c r="A77" s="65" t="s">
        <v>343</v>
      </c>
      <c r="B77" s="66">
        <v>17</v>
      </c>
      <c r="C77" s="63"/>
      <c r="D77" s="67">
        <v>1084</v>
      </c>
      <c r="E77" s="507" t="s">
        <v>199</v>
      </c>
      <c r="F77" s="507"/>
      <c r="G77" s="507"/>
      <c r="H77" s="507"/>
      <c r="I77" s="508"/>
    </row>
    <row r="78" spans="1:9" ht="14.45" customHeight="1">
      <c r="A78" s="65" t="s">
        <v>344</v>
      </c>
      <c r="B78" s="66">
        <v>8</v>
      </c>
      <c r="C78" s="63"/>
      <c r="D78" s="67">
        <v>1085</v>
      </c>
      <c r="E78" s="507" t="s">
        <v>201</v>
      </c>
      <c r="F78" s="507"/>
      <c r="G78" s="507"/>
      <c r="H78" s="507"/>
      <c r="I78" s="508"/>
    </row>
    <row r="79" spans="1:9" ht="14.45" customHeight="1">
      <c r="A79" s="65" t="s">
        <v>345</v>
      </c>
      <c r="B79" s="66">
        <v>20</v>
      </c>
      <c r="C79" s="63"/>
      <c r="D79" s="67">
        <v>1086</v>
      </c>
      <c r="E79" s="507" t="s">
        <v>203</v>
      </c>
      <c r="F79" s="507"/>
      <c r="G79" s="507"/>
      <c r="H79" s="507"/>
      <c r="I79" s="508"/>
    </row>
    <row r="80" spans="1:9" ht="14.45" customHeight="1">
      <c r="A80" s="65" t="s">
        <v>346</v>
      </c>
      <c r="B80" s="66">
        <v>20</v>
      </c>
      <c r="C80" s="63"/>
      <c r="D80" s="67">
        <v>1089</v>
      </c>
      <c r="E80" s="507" t="s">
        <v>205</v>
      </c>
      <c r="F80" s="507"/>
      <c r="G80" s="507"/>
      <c r="H80" s="507"/>
      <c r="I80" s="508"/>
    </row>
    <row r="81" spans="1:9" ht="14.45" customHeight="1">
      <c r="A81" s="65" t="s">
        <v>347</v>
      </c>
      <c r="B81" s="66">
        <v>14</v>
      </c>
      <c r="C81" s="63"/>
      <c r="D81" s="67">
        <v>1091</v>
      </c>
      <c r="E81" s="507" t="s">
        <v>1614</v>
      </c>
      <c r="F81" s="507"/>
      <c r="G81" s="507"/>
      <c r="H81" s="507"/>
      <c r="I81" s="508"/>
    </row>
    <row r="82" spans="1:9" ht="14.45" customHeight="1">
      <c r="A82" s="65" t="s">
        <v>348</v>
      </c>
      <c r="B82" s="66">
        <v>2</v>
      </c>
      <c r="C82" s="63"/>
      <c r="D82" s="67">
        <v>1092</v>
      </c>
      <c r="E82" s="507" t="s">
        <v>1616</v>
      </c>
      <c r="F82" s="507"/>
      <c r="G82" s="507"/>
      <c r="H82" s="507"/>
      <c r="I82" s="508"/>
    </row>
    <row r="83" spans="1:9" ht="14.45" customHeight="1">
      <c r="A83" s="65" t="s">
        <v>349</v>
      </c>
      <c r="B83" s="66">
        <v>5</v>
      </c>
      <c r="C83" s="63"/>
      <c r="D83" s="67">
        <v>1101</v>
      </c>
      <c r="E83" s="507" t="s">
        <v>1618</v>
      </c>
      <c r="F83" s="507"/>
      <c r="G83" s="507"/>
      <c r="H83" s="507"/>
      <c r="I83" s="508"/>
    </row>
    <row r="84" spans="1:9" ht="14.45" customHeight="1">
      <c r="A84" s="65" t="s">
        <v>350</v>
      </c>
      <c r="B84" s="66">
        <v>12</v>
      </c>
      <c r="C84" s="63"/>
      <c r="D84" s="67">
        <v>1102</v>
      </c>
      <c r="E84" s="507" t="s">
        <v>1620</v>
      </c>
      <c r="F84" s="507"/>
      <c r="G84" s="507"/>
      <c r="H84" s="507"/>
      <c r="I84" s="508"/>
    </row>
    <row r="85" spans="1:9" ht="14.45" customHeight="1">
      <c r="A85" s="65" t="s">
        <v>351</v>
      </c>
      <c r="B85" s="66">
        <v>20</v>
      </c>
      <c r="C85" s="63"/>
      <c r="D85" s="67">
        <v>1103</v>
      </c>
      <c r="E85" s="507" t="s">
        <v>1622</v>
      </c>
      <c r="F85" s="507"/>
      <c r="G85" s="507"/>
      <c r="H85" s="507"/>
      <c r="I85" s="508"/>
    </row>
    <row r="86" spans="1:9" ht="14.45" customHeight="1">
      <c r="A86" s="65" t="s">
        <v>352</v>
      </c>
      <c r="B86" s="66">
        <v>3</v>
      </c>
      <c r="C86" s="63"/>
      <c r="D86" s="67">
        <v>1104</v>
      </c>
      <c r="E86" s="507" t="s">
        <v>1624</v>
      </c>
      <c r="F86" s="507"/>
      <c r="G86" s="507"/>
      <c r="H86" s="507"/>
      <c r="I86" s="508"/>
    </row>
    <row r="87" spans="1:9" ht="14.45" customHeight="1">
      <c r="A87" s="65" t="s">
        <v>353</v>
      </c>
      <c r="B87" s="66">
        <v>9</v>
      </c>
      <c r="C87" s="63"/>
      <c r="D87" s="67">
        <v>1105</v>
      </c>
      <c r="E87" s="507" t="s">
        <v>2997</v>
      </c>
      <c r="F87" s="507"/>
      <c r="G87" s="507"/>
      <c r="H87" s="507"/>
      <c r="I87" s="508"/>
    </row>
    <row r="88" spans="1:9" ht="14.45" customHeight="1">
      <c r="A88" s="65" t="s">
        <v>354</v>
      </c>
      <c r="B88" s="66">
        <v>5</v>
      </c>
      <c r="C88" s="63"/>
      <c r="D88" s="67">
        <v>1106</v>
      </c>
      <c r="E88" s="507" t="s">
        <v>2998</v>
      </c>
      <c r="F88" s="507"/>
      <c r="G88" s="507"/>
      <c r="H88" s="507"/>
      <c r="I88" s="508"/>
    </row>
    <row r="89" spans="1:9" ht="14.45" customHeight="1">
      <c r="A89" s="65" t="s">
        <v>355</v>
      </c>
      <c r="B89" s="66">
        <v>14</v>
      </c>
      <c r="C89" s="63"/>
      <c r="D89" s="67">
        <v>1107</v>
      </c>
      <c r="E89" s="507" t="s">
        <v>1628</v>
      </c>
      <c r="F89" s="507"/>
      <c r="G89" s="507"/>
      <c r="H89" s="507"/>
      <c r="I89" s="508"/>
    </row>
    <row r="90" spans="1:9" ht="14.45" customHeight="1">
      <c r="A90" s="65" t="s">
        <v>356</v>
      </c>
      <c r="B90" s="66">
        <v>20</v>
      </c>
      <c r="C90" s="63"/>
      <c r="D90" s="67">
        <v>1200</v>
      </c>
      <c r="E90" s="507" t="s">
        <v>1630</v>
      </c>
      <c r="F90" s="507"/>
      <c r="G90" s="507"/>
      <c r="H90" s="507"/>
      <c r="I90" s="508"/>
    </row>
    <row r="91" spans="1:9" ht="14.45" customHeight="1">
      <c r="A91" s="65" t="s">
        <v>357</v>
      </c>
      <c r="B91" s="66">
        <v>12</v>
      </c>
      <c r="C91" s="63"/>
      <c r="D91" s="67">
        <v>1310</v>
      </c>
      <c r="E91" s="507" t="s">
        <v>1632</v>
      </c>
      <c r="F91" s="507"/>
      <c r="G91" s="507"/>
      <c r="H91" s="507"/>
      <c r="I91" s="508"/>
    </row>
    <row r="92" spans="1:9" ht="14.45" customHeight="1">
      <c r="A92" s="65" t="s">
        <v>358</v>
      </c>
      <c r="B92" s="66">
        <v>4</v>
      </c>
      <c r="C92" s="63"/>
      <c r="D92" s="67">
        <v>1320</v>
      </c>
      <c r="E92" s="507" t="s">
        <v>1634</v>
      </c>
      <c r="F92" s="507"/>
      <c r="G92" s="507"/>
      <c r="H92" s="507"/>
      <c r="I92" s="508"/>
    </row>
    <row r="93" spans="1:9" ht="14.45" customHeight="1">
      <c r="A93" s="65" t="s">
        <v>359</v>
      </c>
      <c r="B93" s="66">
        <v>14</v>
      </c>
      <c r="C93" s="63"/>
      <c r="D93" s="67">
        <v>1330</v>
      </c>
      <c r="E93" s="507" t="s">
        <v>2973</v>
      </c>
      <c r="F93" s="507"/>
      <c r="G93" s="507"/>
      <c r="H93" s="507"/>
      <c r="I93" s="508"/>
    </row>
    <row r="94" spans="1:9" ht="14.45" customHeight="1">
      <c r="A94" s="65" t="s">
        <v>360</v>
      </c>
      <c r="B94" s="66">
        <v>16</v>
      </c>
      <c r="C94" s="63"/>
      <c r="D94" s="67">
        <v>1391</v>
      </c>
      <c r="E94" s="507" t="s">
        <v>2974</v>
      </c>
      <c r="F94" s="507"/>
      <c r="G94" s="507"/>
      <c r="H94" s="507"/>
      <c r="I94" s="508"/>
    </row>
    <row r="95" spans="1:9" ht="14.45" customHeight="1">
      <c r="A95" s="65" t="s">
        <v>361</v>
      </c>
      <c r="B95" s="66">
        <v>14</v>
      </c>
      <c r="C95" s="63"/>
      <c r="D95" s="67">
        <v>1392</v>
      </c>
      <c r="E95" s="507" t="s">
        <v>1451</v>
      </c>
      <c r="F95" s="507"/>
      <c r="G95" s="507"/>
      <c r="H95" s="507"/>
      <c r="I95" s="508"/>
    </row>
    <row r="96" spans="1:9" ht="14.45" customHeight="1">
      <c r="A96" s="65" t="s">
        <v>362</v>
      </c>
      <c r="B96" s="66">
        <v>15</v>
      </c>
      <c r="C96" s="63"/>
      <c r="D96" s="67">
        <v>1393</v>
      </c>
      <c r="E96" s="507" t="s">
        <v>2153</v>
      </c>
      <c r="F96" s="507"/>
      <c r="G96" s="507"/>
      <c r="H96" s="507"/>
      <c r="I96" s="508"/>
    </row>
    <row r="97" spans="1:9" ht="14.45" customHeight="1">
      <c r="A97" s="65" t="s">
        <v>363</v>
      </c>
      <c r="B97" s="66">
        <v>6</v>
      </c>
      <c r="C97" s="63"/>
      <c r="D97" s="67">
        <v>1394</v>
      </c>
      <c r="E97" s="507" t="s">
        <v>210</v>
      </c>
      <c r="F97" s="507"/>
      <c r="G97" s="507"/>
      <c r="H97" s="507"/>
      <c r="I97" s="508"/>
    </row>
    <row r="98" spans="1:9" ht="14.45" customHeight="1">
      <c r="A98" s="65" t="s">
        <v>364</v>
      </c>
      <c r="B98" s="66">
        <v>1</v>
      </c>
      <c r="C98" s="63"/>
      <c r="D98" s="67">
        <v>1395</v>
      </c>
      <c r="E98" s="507" t="s">
        <v>208</v>
      </c>
      <c r="F98" s="507"/>
      <c r="G98" s="507"/>
      <c r="H98" s="507"/>
      <c r="I98" s="508"/>
    </row>
    <row r="99" spans="1:9" ht="14.45" customHeight="1">
      <c r="A99" s="65" t="s">
        <v>365</v>
      </c>
      <c r="B99" s="66">
        <v>1</v>
      </c>
      <c r="C99" s="63"/>
      <c r="D99" s="67">
        <v>1396</v>
      </c>
      <c r="E99" s="507" t="s">
        <v>1420</v>
      </c>
      <c r="F99" s="507"/>
      <c r="G99" s="507"/>
      <c r="H99" s="507"/>
      <c r="I99" s="508"/>
    </row>
    <row r="100" spans="1:9" ht="14.45" customHeight="1">
      <c r="A100" s="65" t="s">
        <v>366</v>
      </c>
      <c r="B100" s="66">
        <v>19</v>
      </c>
      <c r="C100" s="63"/>
      <c r="D100" s="67">
        <v>1399</v>
      </c>
      <c r="E100" s="507" t="s">
        <v>1422</v>
      </c>
      <c r="F100" s="507"/>
      <c r="G100" s="507"/>
      <c r="H100" s="507"/>
      <c r="I100" s="508"/>
    </row>
    <row r="101" spans="1:9" ht="14.45" customHeight="1">
      <c r="A101" s="65" t="s">
        <v>367</v>
      </c>
      <c r="B101" s="66">
        <v>19</v>
      </c>
      <c r="C101" s="63"/>
      <c r="D101" s="67">
        <v>1411</v>
      </c>
      <c r="E101" s="507" t="s">
        <v>2976</v>
      </c>
      <c r="F101" s="507"/>
      <c r="G101" s="507"/>
      <c r="H101" s="507"/>
      <c r="I101" s="508"/>
    </row>
    <row r="102" spans="1:9" ht="14.45" customHeight="1">
      <c r="A102" s="65" t="s">
        <v>368</v>
      </c>
      <c r="B102" s="66">
        <v>4</v>
      </c>
      <c r="C102" s="63"/>
      <c r="D102" s="67">
        <v>1412</v>
      </c>
      <c r="E102" s="507" t="s">
        <v>1193</v>
      </c>
      <c r="F102" s="507"/>
      <c r="G102" s="507"/>
      <c r="H102" s="507"/>
      <c r="I102" s="508"/>
    </row>
    <row r="103" spans="1:9" ht="14.45" customHeight="1">
      <c r="A103" s="65" t="s">
        <v>369</v>
      </c>
      <c r="B103" s="66">
        <v>17</v>
      </c>
      <c r="C103" s="63"/>
      <c r="D103" s="67">
        <v>1413</v>
      </c>
      <c r="E103" s="507" t="s">
        <v>1195</v>
      </c>
      <c r="F103" s="507"/>
      <c r="G103" s="507"/>
      <c r="H103" s="507"/>
      <c r="I103" s="508"/>
    </row>
    <row r="104" spans="1:9" ht="14.45" customHeight="1">
      <c r="A104" s="65" t="s">
        <v>370</v>
      </c>
      <c r="B104" s="66">
        <v>1</v>
      </c>
      <c r="C104" s="63"/>
      <c r="D104" s="67">
        <v>1414</v>
      </c>
      <c r="E104" s="507" t="s">
        <v>2977</v>
      </c>
      <c r="F104" s="507"/>
      <c r="G104" s="507"/>
      <c r="H104" s="507"/>
      <c r="I104" s="508"/>
    </row>
    <row r="105" spans="1:9" ht="14.45" customHeight="1">
      <c r="A105" s="65" t="s">
        <v>371</v>
      </c>
      <c r="B105" s="66">
        <v>17</v>
      </c>
      <c r="C105" s="63"/>
      <c r="D105" s="67">
        <v>1419</v>
      </c>
      <c r="E105" s="507" t="s">
        <v>1198</v>
      </c>
      <c r="F105" s="507"/>
      <c r="G105" s="507"/>
      <c r="H105" s="507"/>
      <c r="I105" s="508"/>
    </row>
    <row r="106" spans="1:9" ht="14.45" customHeight="1">
      <c r="A106" s="65" t="s">
        <v>372</v>
      </c>
      <c r="B106" s="66">
        <v>3</v>
      </c>
      <c r="C106" s="63"/>
      <c r="D106" s="67">
        <v>1420</v>
      </c>
      <c r="E106" s="507" t="s">
        <v>1200</v>
      </c>
      <c r="F106" s="507"/>
      <c r="G106" s="507"/>
      <c r="H106" s="507"/>
      <c r="I106" s="508"/>
    </row>
    <row r="107" spans="1:9" ht="14.45" customHeight="1">
      <c r="A107" s="65" t="s">
        <v>373</v>
      </c>
      <c r="B107" s="66">
        <v>14</v>
      </c>
      <c r="C107" s="63"/>
      <c r="D107" s="67">
        <v>1431</v>
      </c>
      <c r="E107" s="507" t="s">
        <v>2975</v>
      </c>
      <c r="F107" s="507"/>
      <c r="G107" s="507"/>
      <c r="H107" s="507"/>
      <c r="I107" s="508"/>
    </row>
    <row r="108" spans="1:9" ht="14.45" customHeight="1">
      <c r="A108" s="65" t="s">
        <v>374</v>
      </c>
      <c r="B108" s="66">
        <v>6</v>
      </c>
      <c r="C108" s="63"/>
      <c r="D108" s="67">
        <v>1439</v>
      </c>
      <c r="E108" s="507" t="s">
        <v>1203</v>
      </c>
      <c r="F108" s="507"/>
      <c r="G108" s="507"/>
      <c r="H108" s="507"/>
      <c r="I108" s="508"/>
    </row>
    <row r="109" spans="1:9" ht="14.45" customHeight="1">
      <c r="A109" s="65" t="s">
        <v>375</v>
      </c>
      <c r="B109" s="66">
        <v>7</v>
      </c>
      <c r="C109" s="63"/>
      <c r="D109" s="67">
        <v>1511</v>
      </c>
      <c r="E109" s="507" t="s">
        <v>1205</v>
      </c>
      <c r="F109" s="507"/>
      <c r="G109" s="507"/>
      <c r="H109" s="507"/>
      <c r="I109" s="508"/>
    </row>
    <row r="110" spans="1:9" ht="14.45" customHeight="1">
      <c r="A110" s="65" t="s">
        <v>376</v>
      </c>
      <c r="B110" s="66">
        <v>14</v>
      </c>
      <c r="C110" s="63"/>
      <c r="D110" s="67">
        <v>1512</v>
      </c>
      <c r="E110" s="507" t="s">
        <v>3006</v>
      </c>
      <c r="F110" s="507"/>
      <c r="G110" s="507"/>
      <c r="H110" s="507"/>
      <c r="I110" s="508"/>
    </row>
    <row r="111" spans="1:9" ht="14.45" customHeight="1">
      <c r="A111" s="65" t="s">
        <v>377</v>
      </c>
      <c r="B111" s="66">
        <v>6</v>
      </c>
      <c r="C111" s="63"/>
      <c r="D111" s="67">
        <v>1520</v>
      </c>
      <c r="E111" s="507" t="s">
        <v>3008</v>
      </c>
      <c r="F111" s="507"/>
      <c r="G111" s="507"/>
      <c r="H111" s="507"/>
      <c r="I111" s="508"/>
    </row>
    <row r="112" spans="1:9" ht="14.45" customHeight="1">
      <c r="A112" s="65" t="s">
        <v>378</v>
      </c>
      <c r="B112" s="66">
        <v>2</v>
      </c>
      <c r="C112" s="63"/>
      <c r="D112" s="67">
        <v>1610</v>
      </c>
      <c r="E112" s="507" t="s">
        <v>3010</v>
      </c>
      <c r="F112" s="507"/>
      <c r="G112" s="507"/>
      <c r="H112" s="507"/>
      <c r="I112" s="508"/>
    </row>
    <row r="113" spans="1:9" ht="14.45" customHeight="1">
      <c r="A113" s="65" t="s">
        <v>379</v>
      </c>
      <c r="B113" s="66">
        <v>14</v>
      </c>
      <c r="C113" s="63"/>
      <c r="D113" s="67">
        <v>1621</v>
      </c>
      <c r="E113" s="507" t="s">
        <v>3012</v>
      </c>
      <c r="F113" s="507"/>
      <c r="G113" s="507"/>
      <c r="H113" s="507"/>
      <c r="I113" s="508"/>
    </row>
    <row r="114" spans="1:9" ht="14.45" customHeight="1">
      <c r="A114" s="65" t="s">
        <v>380</v>
      </c>
      <c r="B114" s="66">
        <v>14</v>
      </c>
      <c r="C114" s="63"/>
      <c r="D114" s="67">
        <v>1622</v>
      </c>
      <c r="E114" s="507" t="s">
        <v>3014</v>
      </c>
      <c r="F114" s="507"/>
      <c r="G114" s="507"/>
      <c r="H114" s="507"/>
      <c r="I114" s="508"/>
    </row>
    <row r="115" spans="1:9" ht="14.45" customHeight="1">
      <c r="A115" s="65" t="s">
        <v>381</v>
      </c>
      <c r="B115" s="66">
        <v>15</v>
      </c>
      <c r="C115" s="63"/>
      <c r="D115" s="67">
        <v>1623</v>
      </c>
      <c r="E115" s="507" t="s">
        <v>3016</v>
      </c>
      <c r="F115" s="507"/>
      <c r="G115" s="507"/>
      <c r="H115" s="507"/>
      <c r="I115" s="508"/>
    </row>
    <row r="116" spans="1:9" ht="14.45" customHeight="1">
      <c r="A116" s="65" t="s">
        <v>382</v>
      </c>
      <c r="B116" s="66">
        <v>1</v>
      </c>
      <c r="C116" s="63"/>
      <c r="D116" s="67">
        <v>1624</v>
      </c>
      <c r="E116" s="507" t="s">
        <v>3041</v>
      </c>
      <c r="F116" s="507"/>
      <c r="G116" s="507"/>
      <c r="H116" s="507"/>
      <c r="I116" s="508"/>
    </row>
    <row r="117" spans="1:9" ht="14.45" customHeight="1">
      <c r="A117" s="65" t="s">
        <v>383</v>
      </c>
      <c r="B117" s="66">
        <v>18</v>
      </c>
      <c r="C117" s="63"/>
      <c r="D117" s="67">
        <v>1629</v>
      </c>
      <c r="E117" s="513" t="s">
        <v>3019</v>
      </c>
      <c r="F117" s="514"/>
      <c r="G117" s="514"/>
      <c r="H117" s="514"/>
      <c r="I117" s="515"/>
    </row>
    <row r="118" spans="1:9" ht="14.45" customHeight="1">
      <c r="A118" s="65" t="s">
        <v>384</v>
      </c>
      <c r="B118" s="66">
        <v>6</v>
      </c>
      <c r="C118" s="63"/>
      <c r="D118" s="67">
        <v>1711</v>
      </c>
      <c r="E118" s="507" t="s">
        <v>3042</v>
      </c>
      <c r="F118" s="507"/>
      <c r="G118" s="507"/>
      <c r="H118" s="507"/>
      <c r="I118" s="508"/>
    </row>
    <row r="119" spans="1:9" ht="14.45" customHeight="1">
      <c r="A119" s="65" t="s">
        <v>385</v>
      </c>
      <c r="B119" s="66">
        <v>14</v>
      </c>
      <c r="C119" s="63"/>
      <c r="D119" s="67">
        <v>1712</v>
      </c>
      <c r="E119" s="507" t="s">
        <v>3043</v>
      </c>
      <c r="F119" s="507"/>
      <c r="G119" s="507"/>
      <c r="H119" s="507"/>
      <c r="I119" s="508"/>
    </row>
    <row r="120" spans="1:9" ht="14.45" customHeight="1">
      <c r="A120" s="65" t="s">
        <v>386</v>
      </c>
      <c r="B120" s="66">
        <v>18</v>
      </c>
      <c r="C120" s="63"/>
      <c r="D120" s="67">
        <v>1721</v>
      </c>
      <c r="E120" s="507" t="s">
        <v>3023</v>
      </c>
      <c r="F120" s="507"/>
      <c r="G120" s="507"/>
      <c r="H120" s="507"/>
      <c r="I120" s="508"/>
    </row>
    <row r="121" spans="1:9" ht="14.45" customHeight="1">
      <c r="A121" s="65" t="s">
        <v>387</v>
      </c>
      <c r="B121" s="66">
        <v>8</v>
      </c>
      <c r="C121" s="63"/>
      <c r="D121" s="67">
        <v>1722</v>
      </c>
      <c r="E121" s="507" t="s">
        <v>3025</v>
      </c>
      <c r="F121" s="507"/>
      <c r="G121" s="507"/>
      <c r="H121" s="507"/>
      <c r="I121" s="508"/>
    </row>
    <row r="122" spans="1:9" ht="14.45" customHeight="1">
      <c r="A122" s="65" t="s">
        <v>388</v>
      </c>
      <c r="B122" s="66">
        <v>13</v>
      </c>
      <c r="C122" s="63"/>
      <c r="D122" s="67">
        <v>1723</v>
      </c>
      <c r="E122" s="507" t="s">
        <v>3044</v>
      </c>
      <c r="F122" s="507"/>
      <c r="G122" s="507"/>
      <c r="H122" s="507"/>
      <c r="I122" s="508"/>
    </row>
    <row r="123" spans="1:9" ht="14.45" customHeight="1">
      <c r="A123" s="65" t="s">
        <v>389</v>
      </c>
      <c r="B123" s="66">
        <v>12</v>
      </c>
      <c r="C123" s="63"/>
      <c r="D123" s="67">
        <v>1724</v>
      </c>
      <c r="E123" s="507" t="s">
        <v>3045</v>
      </c>
      <c r="F123" s="507"/>
      <c r="G123" s="507"/>
      <c r="H123" s="507"/>
      <c r="I123" s="508"/>
    </row>
    <row r="124" spans="1:9" ht="14.45" customHeight="1">
      <c r="A124" s="65" t="s">
        <v>390</v>
      </c>
      <c r="B124" s="66">
        <v>7</v>
      </c>
      <c r="C124" s="63"/>
      <c r="D124" s="67">
        <v>1729</v>
      </c>
      <c r="E124" s="507" t="s">
        <v>3029</v>
      </c>
      <c r="F124" s="507"/>
      <c r="G124" s="507"/>
      <c r="H124" s="507"/>
      <c r="I124" s="508"/>
    </row>
    <row r="125" spans="1:9" ht="14.45" customHeight="1">
      <c r="A125" s="65" t="s">
        <v>391</v>
      </c>
      <c r="B125" s="66">
        <v>4</v>
      </c>
      <c r="C125" s="63"/>
      <c r="D125" s="67">
        <v>1811</v>
      </c>
      <c r="E125" s="507" t="s">
        <v>3048</v>
      </c>
      <c r="F125" s="507"/>
      <c r="G125" s="507"/>
      <c r="H125" s="507"/>
      <c r="I125" s="508"/>
    </row>
    <row r="126" spans="1:9" ht="14.45" customHeight="1">
      <c r="A126" s="65" t="s">
        <v>392</v>
      </c>
      <c r="B126" s="66">
        <v>3</v>
      </c>
      <c r="C126" s="63"/>
      <c r="D126" s="67">
        <v>1812</v>
      </c>
      <c r="E126" s="507" t="s">
        <v>3032</v>
      </c>
      <c r="F126" s="507"/>
      <c r="G126" s="507"/>
      <c r="H126" s="507"/>
      <c r="I126" s="508"/>
    </row>
    <row r="127" spans="1:9" ht="14.45" customHeight="1">
      <c r="A127" s="65" t="s">
        <v>393</v>
      </c>
      <c r="B127" s="66">
        <v>6</v>
      </c>
      <c r="C127" s="63"/>
      <c r="D127" s="67">
        <v>1813</v>
      </c>
      <c r="E127" s="507" t="s">
        <v>2338</v>
      </c>
      <c r="F127" s="507"/>
      <c r="G127" s="507"/>
      <c r="H127" s="507"/>
      <c r="I127" s="508"/>
    </row>
    <row r="128" spans="1:9" ht="14.45" customHeight="1">
      <c r="A128" s="65" t="s">
        <v>394</v>
      </c>
      <c r="B128" s="66">
        <v>20</v>
      </c>
      <c r="C128" s="63"/>
      <c r="D128" s="67">
        <v>1814</v>
      </c>
      <c r="E128" s="507" t="s">
        <v>2340</v>
      </c>
      <c r="F128" s="507"/>
      <c r="G128" s="507"/>
      <c r="H128" s="507"/>
      <c r="I128" s="508"/>
    </row>
    <row r="129" spans="1:9" ht="14.45" customHeight="1">
      <c r="A129" s="65" t="s">
        <v>395</v>
      </c>
      <c r="B129" s="66">
        <v>14</v>
      </c>
      <c r="C129" s="63"/>
      <c r="D129" s="67">
        <v>1820</v>
      </c>
      <c r="E129" s="507" t="s">
        <v>2342</v>
      </c>
      <c r="F129" s="507"/>
      <c r="G129" s="507"/>
      <c r="H129" s="507"/>
      <c r="I129" s="508"/>
    </row>
    <row r="130" spans="1:9" ht="14.45" customHeight="1">
      <c r="A130" s="65" t="s">
        <v>396</v>
      </c>
      <c r="B130" s="66">
        <v>6</v>
      </c>
      <c r="C130" s="63"/>
      <c r="D130" s="67">
        <v>1910</v>
      </c>
      <c r="E130" s="507" t="s">
        <v>3049</v>
      </c>
      <c r="F130" s="507"/>
      <c r="G130" s="507"/>
      <c r="H130" s="507"/>
      <c r="I130" s="508"/>
    </row>
    <row r="131" spans="1:9" ht="14.45" customHeight="1">
      <c r="A131" s="65" t="s">
        <v>397</v>
      </c>
      <c r="B131" s="66">
        <v>2</v>
      </c>
      <c r="C131" s="63"/>
      <c r="D131" s="67">
        <v>1920</v>
      </c>
      <c r="E131" s="507" t="s">
        <v>2345</v>
      </c>
      <c r="F131" s="507"/>
      <c r="G131" s="507"/>
      <c r="H131" s="507"/>
      <c r="I131" s="508"/>
    </row>
    <row r="132" spans="1:9" ht="14.45" customHeight="1">
      <c r="A132" s="65" t="s">
        <v>398</v>
      </c>
      <c r="B132" s="66">
        <v>12</v>
      </c>
      <c r="C132" s="63"/>
      <c r="D132" s="67">
        <v>2011</v>
      </c>
      <c r="E132" s="507" t="s">
        <v>3050</v>
      </c>
      <c r="F132" s="507"/>
      <c r="G132" s="507"/>
      <c r="H132" s="507"/>
      <c r="I132" s="508"/>
    </row>
    <row r="133" spans="1:9" ht="14.45" customHeight="1">
      <c r="A133" s="65" t="s">
        <v>399</v>
      </c>
      <c r="B133" s="66">
        <v>12</v>
      </c>
      <c r="C133" s="63"/>
      <c r="D133" s="67">
        <v>2012</v>
      </c>
      <c r="E133" s="507" t="s">
        <v>3051</v>
      </c>
      <c r="F133" s="507"/>
      <c r="G133" s="507"/>
      <c r="H133" s="507"/>
      <c r="I133" s="508"/>
    </row>
    <row r="134" spans="1:9" ht="14.45" customHeight="1">
      <c r="A134" s="65" t="s">
        <v>400</v>
      </c>
      <c r="B134" s="66">
        <v>5</v>
      </c>
      <c r="C134" s="63"/>
      <c r="D134" s="67">
        <v>2013</v>
      </c>
      <c r="E134" s="507" t="s">
        <v>2349</v>
      </c>
      <c r="F134" s="507"/>
      <c r="G134" s="507"/>
      <c r="H134" s="507"/>
      <c r="I134" s="508"/>
    </row>
    <row r="135" spans="1:9" ht="14.45" customHeight="1">
      <c r="A135" s="65" t="s">
        <v>401</v>
      </c>
      <c r="B135" s="66">
        <v>20</v>
      </c>
      <c r="C135" s="63"/>
      <c r="D135" s="67">
        <v>2014</v>
      </c>
      <c r="E135" s="507" t="s">
        <v>2351</v>
      </c>
      <c r="F135" s="507"/>
      <c r="G135" s="507"/>
      <c r="H135" s="507"/>
      <c r="I135" s="508"/>
    </row>
    <row r="136" spans="1:9" ht="14.45" customHeight="1">
      <c r="A136" s="65" t="s">
        <v>402</v>
      </c>
      <c r="B136" s="66">
        <v>9</v>
      </c>
      <c r="C136" s="63"/>
      <c r="D136" s="67">
        <v>2015</v>
      </c>
      <c r="E136" s="507" t="s">
        <v>2353</v>
      </c>
      <c r="F136" s="507"/>
      <c r="G136" s="507"/>
      <c r="H136" s="507"/>
      <c r="I136" s="508"/>
    </row>
    <row r="137" spans="1:9" ht="14.45" customHeight="1">
      <c r="A137" s="65" t="s">
        <v>403</v>
      </c>
      <c r="B137" s="66">
        <v>13</v>
      </c>
      <c r="C137" s="63"/>
      <c r="D137" s="67">
        <v>2016</v>
      </c>
      <c r="E137" s="507" t="s">
        <v>2355</v>
      </c>
      <c r="F137" s="507"/>
      <c r="G137" s="507"/>
      <c r="H137" s="507"/>
      <c r="I137" s="508"/>
    </row>
    <row r="138" spans="1:9" ht="14.45" customHeight="1">
      <c r="A138" s="65" t="s">
        <v>404</v>
      </c>
      <c r="B138" s="66">
        <v>18</v>
      </c>
      <c r="C138" s="63"/>
      <c r="D138" s="67">
        <v>2017</v>
      </c>
      <c r="E138" s="507" t="s">
        <v>2357</v>
      </c>
      <c r="F138" s="507"/>
      <c r="G138" s="507"/>
      <c r="H138" s="507"/>
      <c r="I138" s="508"/>
    </row>
    <row r="139" spans="1:9" ht="14.45" customHeight="1">
      <c r="A139" s="65" t="s">
        <v>405</v>
      </c>
      <c r="B139" s="66">
        <v>17</v>
      </c>
      <c r="C139" s="63"/>
      <c r="D139" s="67">
        <v>2020</v>
      </c>
      <c r="E139" s="507" t="s">
        <v>2359</v>
      </c>
      <c r="F139" s="507"/>
      <c r="G139" s="507"/>
      <c r="H139" s="507"/>
      <c r="I139" s="508"/>
    </row>
    <row r="140" spans="1:9" ht="14.45" customHeight="1">
      <c r="A140" s="65" t="s">
        <v>406</v>
      </c>
      <c r="B140" s="66">
        <v>1</v>
      </c>
      <c r="C140" s="63"/>
      <c r="D140" s="67">
        <v>2030</v>
      </c>
      <c r="E140" s="507" t="s">
        <v>2361</v>
      </c>
      <c r="F140" s="507"/>
      <c r="G140" s="507"/>
      <c r="H140" s="507"/>
      <c r="I140" s="508"/>
    </row>
    <row r="141" spans="1:9" ht="14.45" customHeight="1">
      <c r="A141" s="65" t="s">
        <v>407</v>
      </c>
      <c r="B141" s="66">
        <v>10</v>
      </c>
      <c r="C141" s="63"/>
      <c r="D141" s="67">
        <v>2041</v>
      </c>
      <c r="E141" s="507" t="s">
        <v>2363</v>
      </c>
      <c r="F141" s="507"/>
      <c r="G141" s="507"/>
      <c r="H141" s="507"/>
      <c r="I141" s="508"/>
    </row>
    <row r="142" spans="1:9" ht="14.45" customHeight="1">
      <c r="A142" s="65" t="s">
        <v>408</v>
      </c>
      <c r="B142" s="66">
        <v>16</v>
      </c>
      <c r="C142" s="63"/>
      <c r="D142" s="67">
        <v>2042</v>
      </c>
      <c r="E142" s="507" t="s">
        <v>2365</v>
      </c>
      <c r="F142" s="507"/>
      <c r="G142" s="507"/>
      <c r="H142" s="507"/>
      <c r="I142" s="508"/>
    </row>
    <row r="143" spans="1:9" ht="14.45" customHeight="1">
      <c r="A143" s="65" t="s">
        <v>409</v>
      </c>
      <c r="B143" s="66">
        <v>18</v>
      </c>
      <c r="C143" s="63"/>
      <c r="D143" s="67">
        <v>2051</v>
      </c>
      <c r="E143" s="507" t="s">
        <v>3053</v>
      </c>
      <c r="F143" s="507"/>
      <c r="G143" s="507"/>
      <c r="H143" s="507"/>
      <c r="I143" s="508"/>
    </row>
    <row r="144" spans="1:9" ht="14.45" customHeight="1">
      <c r="A144" s="65" t="s">
        <v>410</v>
      </c>
      <c r="B144" s="66">
        <v>7</v>
      </c>
      <c r="C144" s="63"/>
      <c r="D144" s="67">
        <v>2052</v>
      </c>
      <c r="E144" s="507" t="s">
        <v>2368</v>
      </c>
      <c r="F144" s="507"/>
      <c r="G144" s="507"/>
      <c r="H144" s="507"/>
      <c r="I144" s="508"/>
    </row>
    <row r="145" spans="1:9" ht="14.45" customHeight="1">
      <c r="A145" s="65" t="s">
        <v>411</v>
      </c>
      <c r="B145" s="66">
        <v>12</v>
      </c>
      <c r="C145" s="63"/>
      <c r="D145" s="67">
        <v>2053</v>
      </c>
      <c r="E145" s="507" t="s">
        <v>3054</v>
      </c>
      <c r="F145" s="507"/>
      <c r="G145" s="507"/>
      <c r="H145" s="507"/>
      <c r="I145" s="508"/>
    </row>
    <row r="146" spans="1:9" ht="14.45" customHeight="1">
      <c r="A146" s="65" t="s">
        <v>412</v>
      </c>
      <c r="B146" s="66">
        <v>16</v>
      </c>
      <c r="C146" s="63"/>
      <c r="D146" s="67">
        <v>2059</v>
      </c>
      <c r="E146" s="507" t="s">
        <v>1273</v>
      </c>
      <c r="F146" s="507"/>
      <c r="G146" s="507"/>
      <c r="H146" s="507"/>
      <c r="I146" s="508"/>
    </row>
    <row r="147" spans="1:9" ht="14.45" customHeight="1">
      <c r="A147" s="65" t="s">
        <v>413</v>
      </c>
      <c r="B147" s="66">
        <v>3</v>
      </c>
      <c r="C147" s="63"/>
      <c r="D147" s="67">
        <v>2060</v>
      </c>
      <c r="E147" s="507" t="s">
        <v>1275</v>
      </c>
      <c r="F147" s="507"/>
      <c r="G147" s="507"/>
      <c r="H147" s="507"/>
      <c r="I147" s="508"/>
    </row>
    <row r="148" spans="1:9" ht="14.45" customHeight="1">
      <c r="A148" s="65" t="s">
        <v>414</v>
      </c>
      <c r="B148" s="66">
        <v>7</v>
      </c>
      <c r="C148" s="63"/>
      <c r="D148" s="67">
        <v>2110</v>
      </c>
      <c r="E148" s="507" t="s">
        <v>1277</v>
      </c>
      <c r="F148" s="507"/>
      <c r="G148" s="507"/>
      <c r="H148" s="507"/>
      <c r="I148" s="508"/>
    </row>
    <row r="149" spans="1:9" ht="14.45" customHeight="1">
      <c r="A149" s="65" t="s">
        <v>466</v>
      </c>
      <c r="B149" s="66">
        <v>6</v>
      </c>
      <c r="C149" s="63"/>
      <c r="D149" s="67">
        <v>2120</v>
      </c>
      <c r="E149" s="507" t="s">
        <v>3052</v>
      </c>
      <c r="F149" s="507"/>
      <c r="G149" s="507"/>
      <c r="H149" s="507"/>
      <c r="I149" s="508"/>
    </row>
    <row r="150" spans="1:9" ht="14.45" customHeight="1">
      <c r="A150" s="65" t="s">
        <v>1532</v>
      </c>
      <c r="B150" s="66">
        <v>2</v>
      </c>
      <c r="C150" s="63"/>
      <c r="D150" s="67">
        <v>2211</v>
      </c>
      <c r="E150" s="507" t="s">
        <v>2461</v>
      </c>
      <c r="F150" s="507"/>
      <c r="G150" s="507"/>
      <c r="H150" s="507"/>
      <c r="I150" s="508"/>
    </row>
    <row r="151" spans="1:9" ht="14.45" customHeight="1">
      <c r="A151" s="65" t="s">
        <v>1533</v>
      </c>
      <c r="B151" s="66">
        <v>17</v>
      </c>
      <c r="C151" s="63"/>
      <c r="D151" s="67">
        <v>2219</v>
      </c>
      <c r="E151" s="507" t="s">
        <v>2390</v>
      </c>
      <c r="F151" s="507"/>
      <c r="G151" s="507"/>
      <c r="H151" s="507"/>
      <c r="I151" s="508"/>
    </row>
    <row r="152" spans="1:9" ht="14.45" customHeight="1">
      <c r="A152" s="65" t="s">
        <v>1534</v>
      </c>
      <c r="B152" s="66">
        <v>3</v>
      </c>
      <c r="C152" s="63"/>
      <c r="D152" s="67">
        <v>2221</v>
      </c>
      <c r="E152" s="507" t="s">
        <v>2464</v>
      </c>
      <c r="F152" s="507"/>
      <c r="G152" s="507"/>
      <c r="H152" s="507"/>
      <c r="I152" s="508"/>
    </row>
    <row r="153" spans="1:9" ht="14.45" customHeight="1">
      <c r="A153" s="65" t="s">
        <v>1535</v>
      </c>
      <c r="B153" s="66">
        <v>3</v>
      </c>
      <c r="C153" s="63"/>
      <c r="D153" s="67">
        <v>2222</v>
      </c>
      <c r="E153" s="507" t="s">
        <v>2391</v>
      </c>
      <c r="F153" s="507"/>
      <c r="G153" s="507"/>
      <c r="H153" s="507"/>
      <c r="I153" s="508"/>
    </row>
    <row r="154" spans="1:9" ht="14.45" customHeight="1">
      <c r="A154" s="65" t="s">
        <v>1536</v>
      </c>
      <c r="B154" s="66">
        <v>2</v>
      </c>
      <c r="C154" s="63"/>
      <c r="D154" s="67">
        <v>2223</v>
      </c>
      <c r="E154" s="507" t="s">
        <v>416</v>
      </c>
      <c r="F154" s="507"/>
      <c r="G154" s="507"/>
      <c r="H154" s="507"/>
      <c r="I154" s="508"/>
    </row>
    <row r="155" spans="1:9" ht="14.45" customHeight="1">
      <c r="A155" s="65" t="s">
        <v>1537</v>
      </c>
      <c r="B155" s="66">
        <v>17</v>
      </c>
      <c r="C155" s="63"/>
      <c r="D155" s="67">
        <v>2229</v>
      </c>
      <c r="E155" s="507" t="s">
        <v>418</v>
      </c>
      <c r="F155" s="507"/>
      <c r="G155" s="507"/>
      <c r="H155" s="507"/>
      <c r="I155" s="508"/>
    </row>
    <row r="156" spans="1:9" ht="14.45" customHeight="1">
      <c r="A156" s="65" t="s">
        <v>2089</v>
      </c>
      <c r="B156" s="66">
        <v>16</v>
      </c>
      <c r="C156" s="63"/>
      <c r="D156" s="67">
        <v>2311</v>
      </c>
      <c r="E156" s="507" t="s">
        <v>2392</v>
      </c>
      <c r="F156" s="507"/>
      <c r="G156" s="507"/>
      <c r="H156" s="507"/>
      <c r="I156" s="508"/>
    </row>
    <row r="157" spans="1:9" ht="14.45" customHeight="1">
      <c r="A157" s="65" t="s">
        <v>2090</v>
      </c>
      <c r="B157" s="66">
        <v>17</v>
      </c>
      <c r="C157" s="63"/>
      <c r="D157" s="67">
        <v>2312</v>
      </c>
      <c r="E157" s="507" t="s">
        <v>2393</v>
      </c>
      <c r="F157" s="507"/>
      <c r="G157" s="507"/>
      <c r="H157" s="507"/>
      <c r="I157" s="508"/>
    </row>
    <row r="158" spans="1:9" ht="14.45" customHeight="1">
      <c r="A158" s="65" t="s">
        <v>2091</v>
      </c>
      <c r="B158" s="66">
        <v>5</v>
      </c>
      <c r="C158" s="63"/>
      <c r="D158" s="67">
        <v>2313</v>
      </c>
      <c r="E158" s="507" t="s">
        <v>2394</v>
      </c>
      <c r="F158" s="507"/>
      <c r="G158" s="507"/>
      <c r="H158" s="507"/>
      <c r="I158" s="508"/>
    </row>
    <row r="159" spans="1:9" ht="14.45" customHeight="1">
      <c r="A159" s="65" t="s">
        <v>2092</v>
      </c>
      <c r="B159" s="66">
        <v>1</v>
      </c>
      <c r="C159" s="63"/>
      <c r="D159" s="67">
        <v>2314</v>
      </c>
      <c r="E159" s="507" t="s">
        <v>2395</v>
      </c>
      <c r="F159" s="507"/>
      <c r="G159" s="507"/>
      <c r="H159" s="507"/>
      <c r="I159" s="508"/>
    </row>
    <row r="160" spans="1:9" ht="14.45" customHeight="1">
      <c r="A160" s="65" t="s">
        <v>2093</v>
      </c>
      <c r="B160" s="66">
        <v>16</v>
      </c>
      <c r="C160" s="63"/>
      <c r="D160" s="67">
        <v>2319</v>
      </c>
      <c r="E160" s="507" t="s">
        <v>424</v>
      </c>
      <c r="F160" s="507"/>
      <c r="G160" s="507"/>
      <c r="H160" s="507"/>
      <c r="I160" s="508"/>
    </row>
    <row r="161" spans="1:9" ht="14.45" customHeight="1">
      <c r="A161" s="65" t="s">
        <v>2094</v>
      </c>
      <c r="B161" s="66">
        <v>7</v>
      </c>
      <c r="C161" s="63"/>
      <c r="D161" s="67">
        <v>2320</v>
      </c>
      <c r="E161" s="507" t="s">
        <v>426</v>
      </c>
      <c r="F161" s="507"/>
      <c r="G161" s="507"/>
      <c r="H161" s="507"/>
      <c r="I161" s="508"/>
    </row>
    <row r="162" spans="1:9" ht="14.45" customHeight="1">
      <c r="A162" s="65" t="s">
        <v>2095</v>
      </c>
      <c r="B162" s="66">
        <v>14</v>
      </c>
      <c r="C162" s="63"/>
      <c r="D162" s="67">
        <v>2331</v>
      </c>
      <c r="E162" s="507" t="s">
        <v>1313</v>
      </c>
      <c r="F162" s="507"/>
      <c r="G162" s="507"/>
      <c r="H162" s="507"/>
      <c r="I162" s="508"/>
    </row>
    <row r="163" spans="1:9" ht="14.45" customHeight="1">
      <c r="A163" s="65" t="s">
        <v>2096</v>
      </c>
      <c r="B163" s="66">
        <v>1</v>
      </c>
      <c r="C163" s="63"/>
      <c r="D163" s="67">
        <v>2332</v>
      </c>
      <c r="E163" s="507" t="s">
        <v>429</v>
      </c>
      <c r="F163" s="507"/>
      <c r="G163" s="507"/>
      <c r="H163" s="507"/>
      <c r="I163" s="508"/>
    </row>
    <row r="164" spans="1:9" ht="14.45" customHeight="1">
      <c r="A164" s="65" t="s">
        <v>2097</v>
      </c>
      <c r="B164" s="66">
        <v>11</v>
      </c>
      <c r="C164" s="63"/>
      <c r="D164" s="67">
        <v>2341</v>
      </c>
      <c r="E164" s="507" t="s">
        <v>1098</v>
      </c>
      <c r="F164" s="507"/>
      <c r="G164" s="507"/>
      <c r="H164" s="507"/>
      <c r="I164" s="508"/>
    </row>
    <row r="165" spans="1:9" ht="14.45" customHeight="1">
      <c r="A165" s="65" t="s">
        <v>2098</v>
      </c>
      <c r="B165" s="66">
        <v>5</v>
      </c>
      <c r="C165" s="63"/>
      <c r="D165" s="67">
        <v>2342</v>
      </c>
      <c r="E165" s="507" t="s">
        <v>1100</v>
      </c>
      <c r="F165" s="507"/>
      <c r="G165" s="507"/>
      <c r="H165" s="507"/>
      <c r="I165" s="508"/>
    </row>
    <row r="166" spans="1:9" ht="14.45" customHeight="1">
      <c r="A166" s="65" t="s">
        <v>2099</v>
      </c>
      <c r="B166" s="66">
        <v>19</v>
      </c>
      <c r="C166" s="63"/>
      <c r="D166" s="67">
        <v>2343</v>
      </c>
      <c r="E166" s="507" t="s">
        <v>1538</v>
      </c>
      <c r="F166" s="507"/>
      <c r="G166" s="507"/>
      <c r="H166" s="507"/>
      <c r="I166" s="508"/>
    </row>
    <row r="167" spans="1:9" ht="14.45" customHeight="1">
      <c r="A167" s="65" t="s">
        <v>2915</v>
      </c>
      <c r="B167" s="66">
        <v>16</v>
      </c>
      <c r="C167" s="63"/>
      <c r="D167" s="67">
        <v>2344</v>
      </c>
      <c r="E167" s="507" t="s">
        <v>1547</v>
      </c>
      <c r="F167" s="507"/>
      <c r="G167" s="507"/>
      <c r="H167" s="507"/>
      <c r="I167" s="508"/>
    </row>
    <row r="168" spans="1:9" ht="14.45" customHeight="1">
      <c r="A168" s="65" t="s">
        <v>2916</v>
      </c>
      <c r="B168" s="66">
        <v>13</v>
      </c>
      <c r="C168" s="63"/>
      <c r="D168" s="67">
        <v>2349</v>
      </c>
      <c r="E168" s="507" t="s">
        <v>1549</v>
      </c>
      <c r="F168" s="507"/>
      <c r="G168" s="507"/>
      <c r="H168" s="507"/>
      <c r="I168" s="508"/>
    </row>
    <row r="169" spans="1:9" ht="14.45" customHeight="1">
      <c r="A169" s="65" t="s">
        <v>2917</v>
      </c>
      <c r="B169" s="66">
        <v>3</v>
      </c>
      <c r="C169" s="63"/>
      <c r="D169" s="67">
        <v>2351</v>
      </c>
      <c r="E169" s="507" t="s">
        <v>2108</v>
      </c>
      <c r="F169" s="507"/>
      <c r="G169" s="507"/>
      <c r="H169" s="507"/>
      <c r="I169" s="508"/>
    </row>
    <row r="170" spans="1:9" ht="14.45" customHeight="1">
      <c r="A170" s="65" t="s">
        <v>2918</v>
      </c>
      <c r="B170" s="66">
        <v>1</v>
      </c>
      <c r="C170" s="63"/>
      <c r="D170" s="67">
        <v>2352</v>
      </c>
      <c r="E170" s="507" t="s">
        <v>1552</v>
      </c>
      <c r="F170" s="507"/>
      <c r="G170" s="507"/>
      <c r="H170" s="507"/>
      <c r="I170" s="508"/>
    </row>
    <row r="171" spans="1:9" ht="14.45" customHeight="1">
      <c r="A171" s="65" t="s">
        <v>2919</v>
      </c>
      <c r="B171" s="66">
        <v>8</v>
      </c>
      <c r="C171" s="63"/>
      <c r="D171" s="67">
        <v>2361</v>
      </c>
      <c r="E171" s="507" t="s">
        <v>1554</v>
      </c>
      <c r="F171" s="507"/>
      <c r="G171" s="507"/>
      <c r="H171" s="507"/>
      <c r="I171" s="508"/>
    </row>
    <row r="172" spans="1:9" ht="14.45" customHeight="1">
      <c r="A172" s="65" t="s">
        <v>1585</v>
      </c>
      <c r="B172" s="66">
        <v>17</v>
      </c>
      <c r="C172" s="63"/>
      <c r="D172" s="67">
        <v>2362</v>
      </c>
      <c r="E172" s="507" t="s">
        <v>1556</v>
      </c>
      <c r="F172" s="507"/>
      <c r="G172" s="507"/>
      <c r="H172" s="507"/>
      <c r="I172" s="508"/>
    </row>
    <row r="173" spans="1:9" ht="14.45" customHeight="1">
      <c r="A173" s="65" t="s">
        <v>1586</v>
      </c>
      <c r="B173" s="66">
        <v>2</v>
      </c>
      <c r="C173" s="63"/>
      <c r="D173" s="67">
        <v>2363</v>
      </c>
      <c r="E173" s="507" t="s">
        <v>2109</v>
      </c>
      <c r="F173" s="507"/>
      <c r="G173" s="507"/>
      <c r="H173" s="507"/>
      <c r="I173" s="508"/>
    </row>
    <row r="174" spans="1:9" ht="14.45" customHeight="1">
      <c r="A174" s="65" t="s">
        <v>1587</v>
      </c>
      <c r="B174" s="66">
        <v>4</v>
      </c>
      <c r="C174" s="63"/>
      <c r="D174" s="67">
        <v>2364</v>
      </c>
      <c r="E174" s="507" t="s">
        <v>2110</v>
      </c>
      <c r="F174" s="507"/>
      <c r="G174" s="507"/>
      <c r="H174" s="507"/>
      <c r="I174" s="508"/>
    </row>
    <row r="175" spans="1:9" ht="14.45" customHeight="1">
      <c r="A175" s="65" t="s">
        <v>1588</v>
      </c>
      <c r="B175" s="66">
        <v>13</v>
      </c>
      <c r="C175" s="63"/>
      <c r="D175" s="67">
        <v>2365</v>
      </c>
      <c r="E175" s="507" t="s">
        <v>2111</v>
      </c>
      <c r="F175" s="507"/>
      <c r="G175" s="507"/>
      <c r="H175" s="507"/>
      <c r="I175" s="508"/>
    </row>
    <row r="176" spans="1:9" ht="14.45" customHeight="1">
      <c r="A176" s="65" t="s">
        <v>1589</v>
      </c>
      <c r="B176" s="66">
        <v>6</v>
      </c>
      <c r="C176" s="63"/>
      <c r="D176" s="67">
        <v>2369</v>
      </c>
      <c r="E176" s="507" t="s">
        <v>1561</v>
      </c>
      <c r="F176" s="507"/>
      <c r="G176" s="507"/>
      <c r="H176" s="507"/>
      <c r="I176" s="508"/>
    </row>
    <row r="177" spans="1:9" ht="14.45" customHeight="1">
      <c r="A177" s="65" t="s">
        <v>1590</v>
      </c>
      <c r="B177" s="66">
        <v>6</v>
      </c>
      <c r="C177" s="63"/>
      <c r="D177" s="67">
        <v>2370</v>
      </c>
      <c r="E177" s="507" t="s">
        <v>1563</v>
      </c>
      <c r="F177" s="507"/>
      <c r="G177" s="507"/>
      <c r="H177" s="507"/>
      <c r="I177" s="508"/>
    </row>
    <row r="178" spans="1:9" ht="14.45" customHeight="1">
      <c r="A178" s="65" t="s">
        <v>1591</v>
      </c>
      <c r="B178" s="66">
        <v>4</v>
      </c>
      <c r="C178" s="63"/>
      <c r="D178" s="67">
        <v>2391</v>
      </c>
      <c r="E178" s="507" t="s">
        <v>2112</v>
      </c>
      <c r="F178" s="507"/>
      <c r="G178" s="507"/>
      <c r="H178" s="507"/>
      <c r="I178" s="508"/>
    </row>
    <row r="179" spans="1:9" ht="14.45" customHeight="1">
      <c r="A179" s="65" t="s">
        <v>1592</v>
      </c>
      <c r="B179" s="66">
        <v>18</v>
      </c>
      <c r="C179" s="63"/>
      <c r="D179" s="67">
        <v>2399</v>
      </c>
      <c r="E179" s="507" t="s">
        <v>1566</v>
      </c>
      <c r="F179" s="507"/>
      <c r="G179" s="507"/>
      <c r="H179" s="507"/>
      <c r="I179" s="508"/>
    </row>
    <row r="180" spans="1:9" ht="14.45" customHeight="1">
      <c r="A180" s="65" t="s">
        <v>1593</v>
      </c>
      <c r="B180" s="66">
        <v>7</v>
      </c>
      <c r="C180" s="63"/>
      <c r="D180" s="67">
        <v>2410</v>
      </c>
      <c r="E180" s="507" t="s">
        <v>1568</v>
      </c>
      <c r="F180" s="507"/>
      <c r="G180" s="507"/>
      <c r="H180" s="507"/>
      <c r="I180" s="508"/>
    </row>
    <row r="181" spans="1:9" ht="14.45" customHeight="1">
      <c r="A181" s="65" t="s">
        <v>1594</v>
      </c>
      <c r="B181" s="66">
        <v>11</v>
      </c>
      <c r="C181" s="63"/>
      <c r="D181" s="67">
        <v>2420</v>
      </c>
      <c r="E181" s="507" t="s">
        <v>1570</v>
      </c>
      <c r="F181" s="507"/>
      <c r="G181" s="507"/>
      <c r="H181" s="507"/>
      <c r="I181" s="508"/>
    </row>
    <row r="182" spans="1:9" ht="14.45" customHeight="1">
      <c r="A182" s="65" t="s">
        <v>1595</v>
      </c>
      <c r="B182" s="66">
        <v>9</v>
      </c>
      <c r="C182" s="63"/>
      <c r="D182" s="67">
        <v>2431</v>
      </c>
      <c r="E182" s="507" t="s">
        <v>1572</v>
      </c>
      <c r="F182" s="507"/>
      <c r="G182" s="507"/>
      <c r="H182" s="507"/>
      <c r="I182" s="508"/>
    </row>
    <row r="183" spans="1:9" ht="14.45" customHeight="1">
      <c r="A183" s="65" t="s">
        <v>1596</v>
      </c>
      <c r="B183" s="66">
        <v>4</v>
      </c>
      <c r="C183" s="63"/>
      <c r="D183" s="67">
        <v>2432</v>
      </c>
      <c r="E183" s="507" t="s">
        <v>1574</v>
      </c>
      <c r="F183" s="507"/>
      <c r="G183" s="507"/>
      <c r="H183" s="507"/>
      <c r="I183" s="508"/>
    </row>
    <row r="184" spans="1:9" ht="14.45" customHeight="1">
      <c r="A184" s="65" t="s">
        <v>1597</v>
      </c>
      <c r="B184" s="66">
        <v>18</v>
      </c>
      <c r="C184" s="63"/>
      <c r="D184" s="67">
        <v>2433</v>
      </c>
      <c r="E184" s="507" t="s">
        <v>1576</v>
      </c>
      <c r="F184" s="507"/>
      <c r="G184" s="507"/>
      <c r="H184" s="507"/>
      <c r="I184" s="508"/>
    </row>
    <row r="185" spans="1:9" ht="14.45" customHeight="1">
      <c r="A185" s="65" t="s">
        <v>1598</v>
      </c>
      <c r="B185" s="66">
        <v>8</v>
      </c>
      <c r="C185" s="63"/>
      <c r="D185" s="67">
        <v>2434</v>
      </c>
      <c r="E185" s="507" t="s">
        <v>1578</v>
      </c>
      <c r="F185" s="507"/>
      <c r="G185" s="507"/>
      <c r="H185" s="507"/>
      <c r="I185" s="508"/>
    </row>
    <row r="186" spans="1:9" ht="14.45" customHeight="1">
      <c r="A186" s="65" t="s">
        <v>1599</v>
      </c>
      <c r="B186" s="66">
        <v>17</v>
      </c>
      <c r="C186" s="63"/>
      <c r="D186" s="67">
        <v>2441</v>
      </c>
      <c r="E186" s="507" t="s">
        <v>2113</v>
      </c>
      <c r="F186" s="507"/>
      <c r="G186" s="507"/>
      <c r="H186" s="507"/>
      <c r="I186" s="508"/>
    </row>
    <row r="187" spans="1:9" ht="14.45" customHeight="1">
      <c r="A187" s="65" t="s">
        <v>1600</v>
      </c>
      <c r="B187" s="66">
        <v>18</v>
      </c>
      <c r="C187" s="63"/>
      <c r="D187" s="67">
        <v>2442</v>
      </c>
      <c r="E187" s="507" t="s">
        <v>2114</v>
      </c>
      <c r="F187" s="507"/>
      <c r="G187" s="507"/>
      <c r="H187" s="507"/>
      <c r="I187" s="508"/>
    </row>
    <row r="188" spans="1:9" ht="14.45" customHeight="1">
      <c r="A188" s="65" t="s">
        <v>1700</v>
      </c>
      <c r="B188" s="66">
        <v>15</v>
      </c>
      <c r="C188" s="63"/>
      <c r="D188" s="67">
        <v>2443</v>
      </c>
      <c r="E188" s="507" t="s">
        <v>1582</v>
      </c>
      <c r="F188" s="507"/>
      <c r="G188" s="507"/>
      <c r="H188" s="507"/>
      <c r="I188" s="508"/>
    </row>
    <row r="189" spans="1:9" ht="14.45" customHeight="1">
      <c r="A189" s="65" t="s">
        <v>751</v>
      </c>
      <c r="B189" s="66">
        <v>15</v>
      </c>
      <c r="C189" s="63"/>
      <c r="D189" s="67">
        <v>2444</v>
      </c>
      <c r="E189" s="507" t="s">
        <v>2115</v>
      </c>
      <c r="F189" s="507"/>
      <c r="G189" s="507"/>
      <c r="H189" s="507"/>
      <c r="I189" s="508"/>
    </row>
    <row r="190" spans="1:9" ht="14.45" customHeight="1">
      <c r="A190" s="65" t="s">
        <v>752</v>
      </c>
      <c r="B190" s="66">
        <v>12</v>
      </c>
      <c r="C190" s="63"/>
      <c r="D190" s="67">
        <v>2445</v>
      </c>
      <c r="E190" s="507" t="s">
        <v>2116</v>
      </c>
      <c r="F190" s="507"/>
      <c r="G190" s="507"/>
      <c r="H190" s="507"/>
      <c r="I190" s="508"/>
    </row>
    <row r="191" spans="1:9" ht="14.45" customHeight="1">
      <c r="A191" s="65" t="s">
        <v>753</v>
      </c>
      <c r="B191" s="66">
        <v>8</v>
      </c>
      <c r="C191" s="63"/>
      <c r="D191" s="67">
        <v>2446</v>
      </c>
      <c r="E191" s="507" t="s">
        <v>2452</v>
      </c>
      <c r="F191" s="507"/>
      <c r="G191" s="507"/>
      <c r="H191" s="507"/>
      <c r="I191" s="508"/>
    </row>
    <row r="192" spans="1:9" ht="14.45" customHeight="1">
      <c r="A192" s="65" t="s">
        <v>754</v>
      </c>
      <c r="B192" s="66">
        <v>2</v>
      </c>
      <c r="C192" s="63"/>
      <c r="D192" s="67">
        <v>2451</v>
      </c>
      <c r="E192" s="507" t="s">
        <v>2117</v>
      </c>
      <c r="F192" s="507"/>
      <c r="G192" s="507"/>
      <c r="H192" s="507"/>
      <c r="I192" s="508"/>
    </row>
    <row r="193" spans="1:9" ht="14.45" customHeight="1">
      <c r="A193" s="65" t="s">
        <v>755</v>
      </c>
      <c r="B193" s="66">
        <v>5</v>
      </c>
      <c r="C193" s="63"/>
      <c r="D193" s="67">
        <v>2452</v>
      </c>
      <c r="E193" s="507" t="s">
        <v>2118</v>
      </c>
      <c r="F193" s="507"/>
      <c r="G193" s="507"/>
      <c r="H193" s="507"/>
      <c r="I193" s="508"/>
    </row>
    <row r="194" spans="1:9" ht="14.45" customHeight="1">
      <c r="A194" s="65" t="s">
        <v>756</v>
      </c>
      <c r="B194" s="66">
        <v>1</v>
      </c>
      <c r="C194" s="63"/>
      <c r="D194" s="67">
        <v>2453</v>
      </c>
      <c r="E194" s="507" t="s">
        <v>2456</v>
      </c>
      <c r="F194" s="507"/>
      <c r="G194" s="507"/>
      <c r="H194" s="507"/>
      <c r="I194" s="508"/>
    </row>
    <row r="195" spans="1:9" ht="14.45" customHeight="1">
      <c r="A195" s="65" t="s">
        <v>757</v>
      </c>
      <c r="B195" s="66">
        <v>17</v>
      </c>
      <c r="C195" s="63"/>
      <c r="D195" s="67">
        <v>2454</v>
      </c>
      <c r="E195" s="507" t="s">
        <v>2458</v>
      </c>
      <c r="F195" s="507"/>
      <c r="G195" s="507"/>
      <c r="H195" s="507"/>
      <c r="I195" s="508"/>
    </row>
    <row r="196" spans="1:9" ht="14.45" customHeight="1">
      <c r="A196" s="65" t="s">
        <v>758</v>
      </c>
      <c r="B196" s="66">
        <v>1</v>
      </c>
      <c r="C196" s="63"/>
      <c r="D196" s="67">
        <v>2511</v>
      </c>
      <c r="E196" s="507" t="s">
        <v>2143</v>
      </c>
      <c r="F196" s="507"/>
      <c r="G196" s="507"/>
      <c r="H196" s="507"/>
      <c r="I196" s="508"/>
    </row>
    <row r="197" spans="1:9" ht="14.45" customHeight="1">
      <c r="A197" s="65" t="s">
        <v>759</v>
      </c>
      <c r="B197" s="66">
        <v>6</v>
      </c>
      <c r="C197" s="63"/>
      <c r="D197" s="67">
        <v>2512</v>
      </c>
      <c r="E197" s="507" t="s">
        <v>2145</v>
      </c>
      <c r="F197" s="507"/>
      <c r="G197" s="507"/>
      <c r="H197" s="507"/>
      <c r="I197" s="508"/>
    </row>
    <row r="198" spans="1:9" ht="14.45" customHeight="1">
      <c r="A198" s="65" t="s">
        <v>760</v>
      </c>
      <c r="B198" s="66">
        <v>14</v>
      </c>
      <c r="C198" s="63"/>
      <c r="D198" s="67">
        <v>2521</v>
      </c>
      <c r="E198" s="507" t="s">
        <v>2147</v>
      </c>
      <c r="F198" s="507"/>
      <c r="G198" s="507"/>
      <c r="H198" s="507"/>
      <c r="I198" s="508"/>
    </row>
    <row r="199" spans="1:9" ht="14.45" customHeight="1">
      <c r="A199" s="65" t="s">
        <v>761</v>
      </c>
      <c r="B199" s="66">
        <v>15</v>
      </c>
      <c r="C199" s="63"/>
      <c r="D199" s="67">
        <v>2529</v>
      </c>
      <c r="E199" s="507" t="s">
        <v>2149</v>
      </c>
      <c r="F199" s="507"/>
      <c r="G199" s="507"/>
      <c r="H199" s="507"/>
      <c r="I199" s="508"/>
    </row>
    <row r="200" spans="1:9" ht="14.45" customHeight="1">
      <c r="A200" s="65" t="s">
        <v>762</v>
      </c>
      <c r="B200" s="66">
        <v>13</v>
      </c>
      <c r="C200" s="63"/>
      <c r="D200" s="67">
        <v>2530</v>
      </c>
      <c r="E200" s="507" t="s">
        <v>2151</v>
      </c>
      <c r="F200" s="507"/>
      <c r="G200" s="507"/>
      <c r="H200" s="507"/>
      <c r="I200" s="508"/>
    </row>
    <row r="201" spans="1:9" ht="14.45" customHeight="1">
      <c r="A201" s="65" t="s">
        <v>763</v>
      </c>
      <c r="B201" s="66">
        <v>17</v>
      </c>
      <c r="C201" s="63"/>
      <c r="D201" s="67">
        <v>2540</v>
      </c>
      <c r="E201" s="507" t="s">
        <v>533</v>
      </c>
      <c r="F201" s="507"/>
      <c r="G201" s="507"/>
      <c r="H201" s="507"/>
      <c r="I201" s="508"/>
    </row>
    <row r="202" spans="1:9" ht="14.45" customHeight="1">
      <c r="A202" s="65" t="s">
        <v>764</v>
      </c>
      <c r="B202" s="66">
        <v>19</v>
      </c>
      <c r="C202" s="63"/>
      <c r="D202" s="67">
        <v>2550</v>
      </c>
      <c r="E202" s="507" t="s">
        <v>535</v>
      </c>
      <c r="F202" s="507"/>
      <c r="G202" s="507"/>
      <c r="H202" s="507"/>
      <c r="I202" s="508"/>
    </row>
    <row r="203" spans="1:9" ht="14.45" customHeight="1">
      <c r="A203" s="65" t="s">
        <v>765</v>
      </c>
      <c r="B203" s="66">
        <v>7</v>
      </c>
      <c r="C203" s="63"/>
      <c r="D203" s="67">
        <v>2561</v>
      </c>
      <c r="E203" s="507" t="s">
        <v>537</v>
      </c>
      <c r="F203" s="507"/>
      <c r="G203" s="507"/>
      <c r="H203" s="507"/>
      <c r="I203" s="508"/>
    </row>
    <row r="204" spans="1:9" ht="14.45" customHeight="1">
      <c r="A204" s="65" t="s">
        <v>766</v>
      </c>
      <c r="B204" s="66">
        <v>2</v>
      </c>
      <c r="C204" s="63"/>
      <c r="D204" s="67">
        <v>2562</v>
      </c>
      <c r="E204" s="507" t="s">
        <v>539</v>
      </c>
      <c r="F204" s="507"/>
      <c r="G204" s="507"/>
      <c r="H204" s="507"/>
      <c r="I204" s="508"/>
    </row>
    <row r="205" spans="1:9" ht="14.45" customHeight="1">
      <c r="A205" s="65" t="s">
        <v>767</v>
      </c>
      <c r="B205" s="66">
        <v>6</v>
      </c>
      <c r="C205" s="63"/>
      <c r="D205" s="67">
        <v>2571</v>
      </c>
      <c r="E205" s="507" t="s">
        <v>2165</v>
      </c>
      <c r="F205" s="507"/>
      <c r="G205" s="507"/>
      <c r="H205" s="507"/>
      <c r="I205" s="508"/>
    </row>
    <row r="206" spans="1:9" ht="14.45" customHeight="1">
      <c r="A206" s="65" t="s">
        <v>768</v>
      </c>
      <c r="B206" s="66">
        <v>6</v>
      </c>
      <c r="C206" s="63"/>
      <c r="D206" s="67">
        <v>2572</v>
      </c>
      <c r="E206" s="507" t="s">
        <v>1609</v>
      </c>
      <c r="F206" s="507"/>
      <c r="G206" s="507"/>
      <c r="H206" s="507"/>
      <c r="I206" s="508"/>
    </row>
    <row r="207" spans="1:9" ht="14.45" customHeight="1">
      <c r="A207" s="65" t="s">
        <v>769</v>
      </c>
      <c r="B207" s="66">
        <v>6</v>
      </c>
      <c r="C207" s="63"/>
      <c r="D207" s="67">
        <v>2573</v>
      </c>
      <c r="E207" s="507" t="s">
        <v>2166</v>
      </c>
      <c r="F207" s="507"/>
      <c r="G207" s="507"/>
      <c r="H207" s="507"/>
      <c r="I207" s="508"/>
    </row>
    <row r="208" spans="1:9" ht="14.45" customHeight="1">
      <c r="A208" s="65" t="s">
        <v>770</v>
      </c>
      <c r="B208" s="66">
        <v>19</v>
      </c>
      <c r="C208" s="63"/>
      <c r="D208" s="67">
        <v>2591</v>
      </c>
      <c r="E208" s="507" t="s">
        <v>544</v>
      </c>
      <c r="F208" s="507"/>
      <c r="G208" s="507"/>
      <c r="H208" s="507"/>
      <c r="I208" s="508"/>
    </row>
    <row r="209" spans="1:9" ht="14.45" customHeight="1">
      <c r="A209" s="65" t="s">
        <v>771</v>
      </c>
      <c r="B209" s="66">
        <v>8</v>
      </c>
      <c r="C209" s="63"/>
      <c r="D209" s="67">
        <v>2592</v>
      </c>
      <c r="E209" s="507" t="s">
        <v>546</v>
      </c>
      <c r="F209" s="507"/>
      <c r="G209" s="507"/>
      <c r="H209" s="507"/>
      <c r="I209" s="508"/>
    </row>
    <row r="210" spans="1:9" ht="14.45" customHeight="1">
      <c r="A210" s="65" t="s">
        <v>772</v>
      </c>
      <c r="B210" s="66">
        <v>14</v>
      </c>
      <c r="C210" s="63"/>
      <c r="D210" s="67">
        <v>2593</v>
      </c>
      <c r="E210" s="507" t="s">
        <v>548</v>
      </c>
      <c r="F210" s="507"/>
      <c r="G210" s="507"/>
      <c r="H210" s="507"/>
      <c r="I210" s="508"/>
    </row>
    <row r="211" spans="1:9" ht="14.45" customHeight="1">
      <c r="A211" s="65" t="s">
        <v>773</v>
      </c>
      <c r="B211" s="66">
        <v>20</v>
      </c>
      <c r="C211" s="63"/>
      <c r="D211" s="67">
        <v>2594</v>
      </c>
      <c r="E211" s="507" t="s">
        <v>550</v>
      </c>
      <c r="F211" s="507"/>
      <c r="G211" s="507"/>
      <c r="H211" s="507"/>
      <c r="I211" s="508"/>
    </row>
    <row r="212" spans="1:9" ht="14.45" customHeight="1">
      <c r="A212" s="65" t="s">
        <v>774</v>
      </c>
      <c r="B212" s="66">
        <v>2</v>
      </c>
      <c r="C212" s="63"/>
      <c r="D212" s="67">
        <v>2599</v>
      </c>
      <c r="E212" s="507" t="s">
        <v>552</v>
      </c>
      <c r="F212" s="507"/>
      <c r="G212" s="507"/>
      <c r="H212" s="507"/>
      <c r="I212" s="508"/>
    </row>
    <row r="213" spans="1:9" ht="14.45" customHeight="1">
      <c r="A213" s="65" t="s">
        <v>775</v>
      </c>
      <c r="B213" s="66">
        <v>8</v>
      </c>
      <c r="C213" s="63"/>
      <c r="D213" s="67">
        <v>2611</v>
      </c>
      <c r="E213" s="507" t="s">
        <v>554</v>
      </c>
      <c r="F213" s="507"/>
      <c r="G213" s="507"/>
      <c r="H213" s="507"/>
      <c r="I213" s="508"/>
    </row>
    <row r="214" spans="1:9" ht="14.45" customHeight="1">
      <c r="A214" s="65" t="s">
        <v>776</v>
      </c>
      <c r="B214" s="66">
        <v>2</v>
      </c>
      <c r="C214" s="63"/>
      <c r="D214" s="67">
        <v>2612</v>
      </c>
      <c r="E214" s="507" t="s">
        <v>556</v>
      </c>
      <c r="F214" s="507"/>
      <c r="G214" s="507"/>
      <c r="H214" s="507"/>
      <c r="I214" s="508"/>
    </row>
    <row r="215" spans="1:9" ht="14.45" customHeight="1">
      <c r="A215" s="65" t="s">
        <v>777</v>
      </c>
      <c r="B215" s="66">
        <v>2</v>
      </c>
      <c r="C215" s="63"/>
      <c r="D215" s="67">
        <v>2620</v>
      </c>
      <c r="E215" s="507" t="s">
        <v>558</v>
      </c>
      <c r="F215" s="507"/>
      <c r="G215" s="507"/>
      <c r="H215" s="507"/>
      <c r="I215" s="508"/>
    </row>
    <row r="216" spans="1:9" ht="14.45" customHeight="1">
      <c r="A216" s="65" t="s">
        <v>778</v>
      </c>
      <c r="B216" s="66">
        <v>1</v>
      </c>
      <c r="C216" s="63"/>
      <c r="D216" s="67">
        <v>2630</v>
      </c>
      <c r="E216" s="507" t="s">
        <v>560</v>
      </c>
      <c r="F216" s="507"/>
      <c r="G216" s="507"/>
      <c r="H216" s="507"/>
      <c r="I216" s="508"/>
    </row>
    <row r="217" spans="1:9" ht="14.45" customHeight="1">
      <c r="A217" s="65" t="s">
        <v>779</v>
      </c>
      <c r="B217" s="66">
        <v>1</v>
      </c>
      <c r="C217" s="63"/>
      <c r="D217" s="67">
        <v>2640</v>
      </c>
      <c r="E217" s="507" t="s">
        <v>562</v>
      </c>
      <c r="F217" s="507"/>
      <c r="G217" s="507"/>
      <c r="H217" s="507"/>
      <c r="I217" s="508"/>
    </row>
    <row r="218" spans="1:9" ht="14.45" customHeight="1">
      <c r="A218" s="65" t="s">
        <v>780</v>
      </c>
      <c r="B218" s="66">
        <v>1</v>
      </c>
      <c r="C218" s="63"/>
      <c r="D218" s="67">
        <v>2651</v>
      </c>
      <c r="E218" s="507" t="s">
        <v>564</v>
      </c>
      <c r="F218" s="507"/>
      <c r="G218" s="507"/>
      <c r="H218" s="507"/>
      <c r="I218" s="508"/>
    </row>
    <row r="219" spans="1:9" ht="14.45" customHeight="1">
      <c r="A219" s="65" t="s">
        <v>781</v>
      </c>
      <c r="B219" s="66">
        <v>6</v>
      </c>
      <c r="C219" s="63"/>
      <c r="D219" s="67">
        <v>2652</v>
      </c>
      <c r="E219" s="507" t="s">
        <v>2167</v>
      </c>
      <c r="F219" s="507"/>
      <c r="G219" s="507"/>
      <c r="H219" s="507"/>
      <c r="I219" s="508"/>
    </row>
    <row r="220" spans="1:9" ht="14.45" customHeight="1">
      <c r="A220" s="65" t="s">
        <v>782</v>
      </c>
      <c r="B220" s="66">
        <v>8</v>
      </c>
      <c r="C220" s="63"/>
      <c r="D220" s="67">
        <v>2660</v>
      </c>
      <c r="E220" s="507" t="s">
        <v>2169</v>
      </c>
      <c r="F220" s="507"/>
      <c r="G220" s="507"/>
      <c r="H220" s="507"/>
      <c r="I220" s="508"/>
    </row>
    <row r="221" spans="1:9" ht="14.45" customHeight="1">
      <c r="A221" s="65" t="s">
        <v>783</v>
      </c>
      <c r="B221" s="66">
        <v>4</v>
      </c>
      <c r="C221" s="63"/>
      <c r="D221" s="67">
        <v>2670</v>
      </c>
      <c r="E221" s="507" t="s">
        <v>2171</v>
      </c>
      <c r="F221" s="507"/>
      <c r="G221" s="507"/>
      <c r="H221" s="507"/>
      <c r="I221" s="508"/>
    </row>
    <row r="222" spans="1:9" ht="14.45" customHeight="1">
      <c r="A222" s="65" t="s">
        <v>784</v>
      </c>
      <c r="B222" s="66">
        <v>18</v>
      </c>
      <c r="C222" s="63"/>
      <c r="D222" s="67">
        <v>2680</v>
      </c>
      <c r="E222" s="507" t="s">
        <v>2173</v>
      </c>
      <c r="F222" s="507"/>
      <c r="G222" s="507"/>
      <c r="H222" s="507"/>
      <c r="I222" s="508"/>
    </row>
    <row r="223" spans="1:9" ht="14.45" customHeight="1">
      <c r="A223" s="65" t="s">
        <v>785</v>
      </c>
      <c r="B223" s="66">
        <v>13</v>
      </c>
      <c r="C223" s="63"/>
      <c r="D223" s="67">
        <v>2711</v>
      </c>
      <c r="E223" s="507" t="s">
        <v>2175</v>
      </c>
      <c r="F223" s="507"/>
      <c r="G223" s="507"/>
      <c r="H223" s="507"/>
      <c r="I223" s="508"/>
    </row>
    <row r="224" spans="1:9" ht="14.45" customHeight="1">
      <c r="A224" s="65" t="s">
        <v>786</v>
      </c>
      <c r="B224" s="66">
        <v>19</v>
      </c>
      <c r="C224" s="63"/>
      <c r="D224" s="67">
        <v>2712</v>
      </c>
      <c r="E224" s="507" t="s">
        <v>2177</v>
      </c>
      <c r="F224" s="507"/>
      <c r="G224" s="507"/>
      <c r="H224" s="507"/>
      <c r="I224" s="508"/>
    </row>
    <row r="225" spans="1:9" ht="14.45" customHeight="1">
      <c r="A225" s="65" t="s">
        <v>787</v>
      </c>
      <c r="B225" s="66">
        <v>2</v>
      </c>
      <c r="C225" s="63"/>
      <c r="D225" s="67">
        <v>2720</v>
      </c>
      <c r="E225" s="507" t="s">
        <v>2179</v>
      </c>
      <c r="F225" s="507"/>
      <c r="G225" s="507"/>
      <c r="H225" s="507"/>
      <c r="I225" s="508"/>
    </row>
    <row r="226" spans="1:9" ht="14.45" customHeight="1">
      <c r="A226" s="65" t="s">
        <v>788</v>
      </c>
      <c r="B226" s="66">
        <v>3</v>
      </c>
      <c r="C226" s="63"/>
      <c r="D226" s="67">
        <v>2731</v>
      </c>
      <c r="E226" s="507" t="s">
        <v>2181</v>
      </c>
      <c r="F226" s="507"/>
      <c r="G226" s="507"/>
      <c r="H226" s="507"/>
      <c r="I226" s="508"/>
    </row>
    <row r="227" spans="1:9" ht="14.45" customHeight="1">
      <c r="A227" s="65" t="s">
        <v>789</v>
      </c>
      <c r="B227" s="66">
        <v>11</v>
      </c>
      <c r="C227" s="63"/>
      <c r="D227" s="67">
        <v>2732</v>
      </c>
      <c r="E227" s="507" t="s">
        <v>2183</v>
      </c>
      <c r="F227" s="507"/>
      <c r="G227" s="507"/>
      <c r="H227" s="507"/>
      <c r="I227" s="508"/>
    </row>
    <row r="228" spans="1:9" ht="14.45" customHeight="1">
      <c r="A228" s="65" t="s">
        <v>790</v>
      </c>
      <c r="B228" s="66">
        <v>18</v>
      </c>
      <c r="C228" s="63"/>
      <c r="D228" s="67">
        <v>2733</v>
      </c>
      <c r="E228" s="507" t="s">
        <v>2185</v>
      </c>
      <c r="F228" s="507"/>
      <c r="G228" s="507"/>
      <c r="H228" s="507"/>
      <c r="I228" s="508"/>
    </row>
    <row r="229" spans="1:9" ht="14.45" customHeight="1">
      <c r="A229" s="65" t="s">
        <v>791</v>
      </c>
      <c r="B229" s="66">
        <v>18</v>
      </c>
      <c r="C229" s="63"/>
      <c r="D229" s="67">
        <v>2740</v>
      </c>
      <c r="E229" s="507" t="s">
        <v>2187</v>
      </c>
      <c r="F229" s="507"/>
      <c r="G229" s="507"/>
      <c r="H229" s="507"/>
      <c r="I229" s="508"/>
    </row>
    <row r="230" spans="1:9" ht="14.45" customHeight="1">
      <c r="A230" s="65" t="s">
        <v>792</v>
      </c>
      <c r="B230" s="66">
        <v>4</v>
      </c>
      <c r="C230" s="63"/>
      <c r="D230" s="67">
        <v>2751</v>
      </c>
      <c r="E230" s="507" t="s">
        <v>2189</v>
      </c>
      <c r="F230" s="507"/>
      <c r="G230" s="507"/>
      <c r="H230" s="507"/>
      <c r="I230" s="508"/>
    </row>
    <row r="231" spans="1:9" ht="14.45" customHeight="1">
      <c r="A231" s="65" t="s">
        <v>793</v>
      </c>
      <c r="B231" s="66">
        <v>19</v>
      </c>
      <c r="C231" s="63"/>
      <c r="D231" s="67">
        <v>2752</v>
      </c>
      <c r="E231" s="507" t="s">
        <v>2191</v>
      </c>
      <c r="F231" s="507"/>
      <c r="G231" s="507"/>
      <c r="H231" s="507"/>
      <c r="I231" s="508"/>
    </row>
    <row r="232" spans="1:9" ht="14.45" customHeight="1">
      <c r="A232" s="65" t="s">
        <v>794</v>
      </c>
      <c r="B232" s="66">
        <v>17</v>
      </c>
      <c r="C232" s="63"/>
      <c r="D232" s="67">
        <v>2790</v>
      </c>
      <c r="E232" s="507" t="s">
        <v>2193</v>
      </c>
      <c r="F232" s="507"/>
      <c r="G232" s="507"/>
      <c r="H232" s="507"/>
      <c r="I232" s="508"/>
    </row>
    <row r="233" spans="1:9" ht="14.45" customHeight="1">
      <c r="A233" s="65" t="s">
        <v>795</v>
      </c>
      <c r="B233" s="66">
        <v>6</v>
      </c>
      <c r="C233" s="63"/>
      <c r="D233" s="67">
        <v>2811</v>
      </c>
      <c r="E233" s="507" t="s">
        <v>2195</v>
      </c>
      <c r="F233" s="507"/>
      <c r="G233" s="507"/>
      <c r="H233" s="507"/>
      <c r="I233" s="508"/>
    </row>
    <row r="234" spans="1:9" ht="14.45" customHeight="1">
      <c r="A234" s="65" t="s">
        <v>796</v>
      </c>
      <c r="B234" s="66">
        <v>3</v>
      </c>
      <c r="C234" s="63"/>
      <c r="D234" s="67">
        <v>2812</v>
      </c>
      <c r="E234" s="507" t="s">
        <v>2771</v>
      </c>
      <c r="F234" s="507"/>
      <c r="G234" s="507"/>
      <c r="H234" s="507"/>
      <c r="I234" s="508"/>
    </row>
    <row r="235" spans="1:9" ht="14.45" customHeight="1">
      <c r="A235" s="65" t="s">
        <v>797</v>
      </c>
      <c r="B235" s="66">
        <v>5</v>
      </c>
      <c r="C235" s="63"/>
      <c r="D235" s="67">
        <v>2813</v>
      </c>
      <c r="E235" s="507" t="s">
        <v>338</v>
      </c>
      <c r="F235" s="507"/>
      <c r="G235" s="507"/>
      <c r="H235" s="507"/>
      <c r="I235" s="508"/>
    </row>
    <row r="236" spans="1:9" ht="14.45" customHeight="1">
      <c r="A236" s="65" t="s">
        <v>798</v>
      </c>
      <c r="B236" s="66">
        <v>14</v>
      </c>
      <c r="C236" s="63"/>
      <c r="D236" s="67">
        <v>2814</v>
      </c>
      <c r="E236" s="507" t="s">
        <v>340</v>
      </c>
      <c r="F236" s="507"/>
      <c r="G236" s="507"/>
      <c r="H236" s="507"/>
      <c r="I236" s="508"/>
    </row>
    <row r="237" spans="1:9" ht="14.45" customHeight="1">
      <c r="A237" s="65" t="s">
        <v>799</v>
      </c>
      <c r="B237" s="66">
        <v>11</v>
      </c>
      <c r="C237" s="63"/>
      <c r="D237" s="67">
        <v>2815</v>
      </c>
      <c r="E237" s="507" t="s">
        <v>1</v>
      </c>
      <c r="F237" s="507"/>
      <c r="G237" s="507"/>
      <c r="H237" s="507"/>
      <c r="I237" s="508"/>
    </row>
    <row r="238" spans="1:9" ht="14.45" customHeight="1">
      <c r="A238" s="65" t="s">
        <v>800</v>
      </c>
      <c r="B238" s="66">
        <v>3</v>
      </c>
      <c r="C238" s="63"/>
      <c r="D238" s="67">
        <v>2821</v>
      </c>
      <c r="E238" s="507" t="s">
        <v>3</v>
      </c>
      <c r="F238" s="507"/>
      <c r="G238" s="507"/>
      <c r="H238" s="507"/>
      <c r="I238" s="508"/>
    </row>
    <row r="239" spans="1:9" ht="14.45" customHeight="1">
      <c r="A239" s="65" t="s">
        <v>801</v>
      </c>
      <c r="B239" s="66">
        <v>13</v>
      </c>
      <c r="C239" s="63"/>
      <c r="D239" s="67">
        <v>2822</v>
      </c>
      <c r="E239" s="507" t="s">
        <v>1610</v>
      </c>
      <c r="F239" s="507"/>
      <c r="G239" s="507"/>
      <c r="H239" s="507"/>
      <c r="I239" s="508"/>
    </row>
    <row r="240" spans="1:9" ht="14.45" customHeight="1">
      <c r="A240" s="65" t="s">
        <v>802</v>
      </c>
      <c r="B240" s="66">
        <v>18</v>
      </c>
      <c r="C240" s="63"/>
      <c r="D240" s="67">
        <v>2823</v>
      </c>
      <c r="E240" s="513" t="s">
        <v>6</v>
      </c>
      <c r="F240" s="514"/>
      <c r="G240" s="514"/>
      <c r="H240" s="514"/>
      <c r="I240" s="515"/>
    </row>
    <row r="241" spans="1:9" ht="14.45" customHeight="1">
      <c r="A241" s="65" t="s">
        <v>803</v>
      </c>
      <c r="B241" s="66">
        <v>2</v>
      </c>
      <c r="C241" s="63"/>
      <c r="D241" s="67">
        <v>2824</v>
      </c>
      <c r="E241" s="507" t="s">
        <v>8</v>
      </c>
      <c r="F241" s="507"/>
      <c r="G241" s="507"/>
      <c r="H241" s="507"/>
      <c r="I241" s="508"/>
    </row>
    <row r="242" spans="1:9" ht="14.45" customHeight="1">
      <c r="A242" s="65" t="s">
        <v>804</v>
      </c>
      <c r="B242" s="66">
        <v>8</v>
      </c>
      <c r="C242" s="63"/>
      <c r="D242" s="67">
        <v>2825</v>
      </c>
      <c r="E242" s="507" t="s">
        <v>10</v>
      </c>
      <c r="F242" s="507"/>
      <c r="G242" s="507"/>
      <c r="H242" s="507"/>
      <c r="I242" s="508"/>
    </row>
    <row r="243" spans="1:9" ht="14.45" customHeight="1">
      <c r="A243" s="65" t="s">
        <v>805</v>
      </c>
      <c r="B243" s="66">
        <v>17</v>
      </c>
      <c r="C243" s="63"/>
      <c r="D243" s="67">
        <v>2829</v>
      </c>
      <c r="E243" s="507" t="s">
        <v>12</v>
      </c>
      <c r="F243" s="507"/>
      <c r="G243" s="507"/>
      <c r="H243" s="507"/>
      <c r="I243" s="508"/>
    </row>
    <row r="244" spans="1:9" ht="14.45" customHeight="1">
      <c r="A244" s="65" t="s">
        <v>806</v>
      </c>
      <c r="B244" s="66">
        <v>8</v>
      </c>
      <c r="C244" s="63"/>
      <c r="D244" s="67">
        <v>2830</v>
      </c>
      <c r="E244" s="507" t="s">
        <v>14</v>
      </c>
      <c r="F244" s="507"/>
      <c r="G244" s="507"/>
      <c r="H244" s="507"/>
      <c r="I244" s="508"/>
    </row>
    <row r="245" spans="1:9" ht="14.45" customHeight="1">
      <c r="A245" s="65" t="s">
        <v>807</v>
      </c>
      <c r="B245" s="66">
        <v>16</v>
      </c>
      <c r="C245" s="63"/>
      <c r="D245" s="67">
        <v>2841</v>
      </c>
      <c r="E245" s="507" t="s">
        <v>16</v>
      </c>
      <c r="F245" s="507"/>
      <c r="G245" s="507"/>
      <c r="H245" s="507"/>
      <c r="I245" s="508"/>
    </row>
    <row r="246" spans="1:9" ht="14.45" customHeight="1">
      <c r="A246" s="65" t="s">
        <v>808</v>
      </c>
      <c r="B246" s="66">
        <v>9</v>
      </c>
      <c r="C246" s="63"/>
      <c r="D246" s="67">
        <v>2849</v>
      </c>
      <c r="E246" s="507" t="s">
        <v>18</v>
      </c>
      <c r="F246" s="507"/>
      <c r="G246" s="507"/>
      <c r="H246" s="507"/>
      <c r="I246" s="508"/>
    </row>
    <row r="247" spans="1:9" ht="14.45" customHeight="1">
      <c r="A247" s="65" t="s">
        <v>809</v>
      </c>
      <c r="B247" s="66">
        <v>8</v>
      </c>
      <c r="C247" s="63"/>
      <c r="D247" s="67">
        <v>2891</v>
      </c>
      <c r="E247" s="507" t="s">
        <v>1611</v>
      </c>
      <c r="F247" s="507"/>
      <c r="G247" s="507"/>
      <c r="H247" s="507"/>
      <c r="I247" s="508"/>
    </row>
    <row r="248" spans="1:9" ht="14.45" customHeight="1">
      <c r="A248" s="65" t="s">
        <v>810</v>
      </c>
      <c r="B248" s="66">
        <v>17</v>
      </c>
      <c r="C248" s="63"/>
      <c r="D248" s="67">
        <v>2892</v>
      </c>
      <c r="E248" s="507" t="s">
        <v>21</v>
      </c>
      <c r="F248" s="507"/>
      <c r="G248" s="507"/>
      <c r="H248" s="507"/>
      <c r="I248" s="508"/>
    </row>
    <row r="249" spans="1:9" ht="14.45" customHeight="1">
      <c r="A249" s="65" t="s">
        <v>811</v>
      </c>
      <c r="B249" s="66">
        <v>5</v>
      </c>
      <c r="C249" s="63"/>
      <c r="D249" s="67">
        <v>2893</v>
      </c>
      <c r="E249" s="507" t="s">
        <v>23</v>
      </c>
      <c r="F249" s="507"/>
      <c r="G249" s="507"/>
      <c r="H249" s="507"/>
      <c r="I249" s="508"/>
    </row>
    <row r="250" spans="1:9" ht="14.45" customHeight="1">
      <c r="A250" s="65" t="s">
        <v>812</v>
      </c>
      <c r="B250" s="66">
        <v>1</v>
      </c>
      <c r="C250" s="63"/>
      <c r="D250" s="67">
        <v>2894</v>
      </c>
      <c r="E250" s="507" t="s">
        <v>25</v>
      </c>
      <c r="F250" s="507"/>
      <c r="G250" s="507"/>
      <c r="H250" s="507"/>
      <c r="I250" s="508"/>
    </row>
    <row r="251" spans="1:9" ht="14.45" customHeight="1">
      <c r="A251" s="65" t="s">
        <v>813</v>
      </c>
      <c r="B251" s="66">
        <v>10</v>
      </c>
      <c r="C251" s="63"/>
      <c r="D251" s="67">
        <v>2895</v>
      </c>
      <c r="E251" s="507" t="s">
        <v>27</v>
      </c>
      <c r="F251" s="507"/>
      <c r="G251" s="507"/>
      <c r="H251" s="507"/>
      <c r="I251" s="508"/>
    </row>
    <row r="252" spans="1:9" ht="14.45" customHeight="1">
      <c r="A252" s="65" t="s">
        <v>814</v>
      </c>
      <c r="B252" s="66">
        <v>19</v>
      </c>
      <c r="C252" s="63"/>
      <c r="D252" s="67">
        <v>2896</v>
      </c>
      <c r="E252" s="507" t="s">
        <v>29</v>
      </c>
      <c r="F252" s="507"/>
      <c r="G252" s="507"/>
      <c r="H252" s="507"/>
      <c r="I252" s="508"/>
    </row>
    <row r="253" spans="1:9" ht="14.45" customHeight="1">
      <c r="A253" s="65" t="s">
        <v>815</v>
      </c>
      <c r="B253" s="66">
        <v>18</v>
      </c>
      <c r="C253" s="63"/>
      <c r="D253" s="67">
        <v>2899</v>
      </c>
      <c r="E253" s="507" t="s">
        <v>31</v>
      </c>
      <c r="F253" s="507"/>
      <c r="G253" s="507"/>
      <c r="H253" s="507"/>
      <c r="I253" s="508"/>
    </row>
    <row r="254" spans="1:9" ht="14.45" customHeight="1">
      <c r="A254" s="65" t="s">
        <v>816</v>
      </c>
      <c r="B254" s="66">
        <v>5</v>
      </c>
      <c r="C254" s="63"/>
      <c r="D254" s="67">
        <v>2910</v>
      </c>
      <c r="E254" s="507" t="s">
        <v>1612</v>
      </c>
      <c r="F254" s="507"/>
      <c r="G254" s="507"/>
      <c r="H254" s="507"/>
      <c r="I254" s="508"/>
    </row>
    <row r="255" spans="1:9" ht="14.45" customHeight="1">
      <c r="A255" s="65" t="s">
        <v>817</v>
      </c>
      <c r="B255" s="66">
        <v>2</v>
      </c>
      <c r="C255" s="63"/>
      <c r="D255" s="67">
        <v>2920</v>
      </c>
      <c r="E255" s="507" t="s">
        <v>34</v>
      </c>
      <c r="F255" s="507"/>
      <c r="G255" s="507"/>
      <c r="H255" s="507"/>
      <c r="I255" s="508"/>
    </row>
    <row r="256" spans="1:9" ht="14.45" customHeight="1">
      <c r="A256" s="65" t="s">
        <v>818</v>
      </c>
      <c r="B256" s="66">
        <v>14</v>
      </c>
      <c r="C256" s="63"/>
      <c r="D256" s="67">
        <v>2931</v>
      </c>
      <c r="E256" s="507" t="s">
        <v>36</v>
      </c>
      <c r="F256" s="507"/>
      <c r="G256" s="507"/>
      <c r="H256" s="507"/>
      <c r="I256" s="508"/>
    </row>
    <row r="257" spans="1:9" ht="14.45" customHeight="1">
      <c r="A257" s="65" t="s">
        <v>819</v>
      </c>
      <c r="B257" s="66">
        <v>3</v>
      </c>
      <c r="C257" s="63"/>
      <c r="D257" s="67">
        <v>2932</v>
      </c>
      <c r="E257" s="507" t="s">
        <v>38</v>
      </c>
      <c r="F257" s="507"/>
      <c r="G257" s="507"/>
      <c r="H257" s="507"/>
      <c r="I257" s="508"/>
    </row>
    <row r="258" spans="1:9" ht="14.45" customHeight="1">
      <c r="A258" s="65" t="s">
        <v>820</v>
      </c>
      <c r="B258" s="66">
        <v>17</v>
      </c>
      <c r="C258" s="63"/>
      <c r="D258" s="67">
        <v>3011</v>
      </c>
      <c r="E258" s="507" t="s">
        <v>40</v>
      </c>
      <c r="F258" s="507"/>
      <c r="G258" s="507"/>
      <c r="H258" s="507"/>
      <c r="I258" s="508"/>
    </row>
    <row r="259" spans="1:9" ht="14.45" customHeight="1">
      <c r="A259" s="65" t="s">
        <v>821</v>
      </c>
      <c r="B259" s="66">
        <v>20</v>
      </c>
      <c r="C259" s="63"/>
      <c r="D259" s="67">
        <v>3012</v>
      </c>
      <c r="E259" s="507" t="s">
        <v>42</v>
      </c>
      <c r="F259" s="507"/>
      <c r="G259" s="507"/>
      <c r="H259" s="507"/>
      <c r="I259" s="508"/>
    </row>
    <row r="260" spans="1:9" ht="14.45" customHeight="1">
      <c r="A260" s="65" t="s">
        <v>822</v>
      </c>
      <c r="B260" s="66">
        <v>5</v>
      </c>
      <c r="C260" s="63"/>
      <c r="D260" s="67">
        <v>3020</v>
      </c>
      <c r="E260" s="507" t="s">
        <v>44</v>
      </c>
      <c r="F260" s="507"/>
      <c r="G260" s="507"/>
      <c r="H260" s="507"/>
      <c r="I260" s="508"/>
    </row>
    <row r="261" spans="1:9" ht="14.45" customHeight="1">
      <c r="A261" s="65" t="s">
        <v>823</v>
      </c>
      <c r="B261" s="66">
        <v>8</v>
      </c>
      <c r="C261" s="63"/>
      <c r="D261" s="67">
        <v>3030</v>
      </c>
      <c r="E261" s="513" t="s">
        <v>46</v>
      </c>
      <c r="F261" s="514"/>
      <c r="G261" s="514"/>
      <c r="H261" s="514"/>
      <c r="I261" s="515"/>
    </row>
    <row r="262" spans="1:9" ht="14.45" customHeight="1">
      <c r="A262" s="65" t="s">
        <v>824</v>
      </c>
      <c r="B262" s="66">
        <v>8</v>
      </c>
      <c r="C262" s="63"/>
      <c r="D262" s="67">
        <v>3040</v>
      </c>
      <c r="E262" s="507" t="s">
        <v>48</v>
      </c>
      <c r="F262" s="507"/>
      <c r="G262" s="507"/>
      <c r="H262" s="507"/>
      <c r="I262" s="508"/>
    </row>
    <row r="263" spans="1:9" ht="14.45" customHeight="1">
      <c r="A263" s="65" t="s">
        <v>825</v>
      </c>
      <c r="B263" s="66">
        <v>18</v>
      </c>
      <c r="C263" s="63"/>
      <c r="D263" s="67">
        <v>3091</v>
      </c>
      <c r="E263" s="507" t="s">
        <v>50</v>
      </c>
      <c r="F263" s="507"/>
      <c r="G263" s="507"/>
      <c r="H263" s="507"/>
      <c r="I263" s="508"/>
    </row>
    <row r="264" spans="1:9" ht="14.45" customHeight="1">
      <c r="A264" s="65" t="s">
        <v>826</v>
      </c>
      <c r="B264" s="66">
        <v>2</v>
      </c>
      <c r="C264" s="63"/>
      <c r="D264" s="67">
        <v>3092</v>
      </c>
      <c r="E264" s="507" t="s">
        <v>52</v>
      </c>
      <c r="F264" s="507"/>
      <c r="G264" s="507"/>
      <c r="H264" s="507"/>
      <c r="I264" s="508"/>
    </row>
    <row r="265" spans="1:9" ht="14.45" customHeight="1">
      <c r="A265" s="65" t="s">
        <v>827</v>
      </c>
      <c r="B265" s="66">
        <v>1</v>
      </c>
      <c r="C265" s="63"/>
      <c r="D265" s="67">
        <v>3099</v>
      </c>
      <c r="E265" s="507" t="s">
        <v>54</v>
      </c>
      <c r="F265" s="507"/>
      <c r="G265" s="507"/>
      <c r="H265" s="507"/>
      <c r="I265" s="508"/>
    </row>
    <row r="266" spans="1:9" ht="14.45" customHeight="1">
      <c r="A266" s="65" t="s">
        <v>828</v>
      </c>
      <c r="B266" s="66">
        <v>14</v>
      </c>
      <c r="C266" s="63"/>
      <c r="D266" s="67">
        <v>3101</v>
      </c>
      <c r="E266" s="507" t="s">
        <v>56</v>
      </c>
      <c r="F266" s="507"/>
      <c r="G266" s="507"/>
      <c r="H266" s="507"/>
      <c r="I266" s="508"/>
    </row>
    <row r="267" spans="1:9" ht="14.45" customHeight="1">
      <c r="A267" s="65" t="s">
        <v>829</v>
      </c>
      <c r="B267" s="66">
        <v>17</v>
      </c>
      <c r="C267" s="63"/>
      <c r="D267" s="67">
        <v>3102</v>
      </c>
      <c r="E267" s="507" t="s">
        <v>58</v>
      </c>
      <c r="F267" s="507"/>
      <c r="G267" s="507"/>
      <c r="H267" s="507"/>
      <c r="I267" s="508"/>
    </row>
    <row r="268" spans="1:9" ht="14.45" customHeight="1">
      <c r="A268" s="65" t="s">
        <v>830</v>
      </c>
      <c r="B268" s="66">
        <v>16</v>
      </c>
      <c r="C268" s="63"/>
      <c r="D268" s="67">
        <v>3103</v>
      </c>
      <c r="E268" s="507" t="s">
        <v>2659</v>
      </c>
      <c r="F268" s="507"/>
      <c r="G268" s="507"/>
      <c r="H268" s="507"/>
      <c r="I268" s="508"/>
    </row>
    <row r="269" spans="1:9" ht="14.45" customHeight="1">
      <c r="A269" s="65" t="s">
        <v>831</v>
      </c>
      <c r="B269" s="66">
        <v>3</v>
      </c>
      <c r="C269" s="63"/>
      <c r="D269" s="67">
        <v>3109</v>
      </c>
      <c r="E269" s="507" t="s">
        <v>61</v>
      </c>
      <c r="F269" s="507"/>
      <c r="G269" s="507"/>
      <c r="H269" s="507"/>
      <c r="I269" s="508"/>
    </row>
    <row r="270" spans="1:9" ht="14.45" customHeight="1">
      <c r="A270" s="65" t="s">
        <v>832</v>
      </c>
      <c r="B270" s="66">
        <v>5</v>
      </c>
      <c r="C270" s="63"/>
      <c r="D270" s="67">
        <v>3211</v>
      </c>
      <c r="E270" s="507" t="s">
        <v>2660</v>
      </c>
      <c r="F270" s="507"/>
      <c r="G270" s="507"/>
      <c r="H270" s="507"/>
      <c r="I270" s="508"/>
    </row>
    <row r="271" spans="1:9" ht="14.45" customHeight="1">
      <c r="A271" s="65" t="s">
        <v>833</v>
      </c>
      <c r="B271" s="66">
        <v>8</v>
      </c>
      <c r="C271" s="63"/>
      <c r="D271" s="67">
        <v>3212</v>
      </c>
      <c r="E271" s="507" t="s">
        <v>64</v>
      </c>
      <c r="F271" s="507"/>
      <c r="G271" s="507"/>
      <c r="H271" s="507"/>
      <c r="I271" s="508"/>
    </row>
    <row r="272" spans="1:9" ht="14.45" customHeight="1">
      <c r="A272" s="65" t="s">
        <v>834</v>
      </c>
      <c r="B272" s="66">
        <v>18</v>
      </c>
      <c r="C272" s="63"/>
      <c r="D272" s="67">
        <v>3213</v>
      </c>
      <c r="E272" s="507" t="s">
        <v>66</v>
      </c>
      <c r="F272" s="507"/>
      <c r="G272" s="507"/>
      <c r="H272" s="507"/>
      <c r="I272" s="508"/>
    </row>
    <row r="273" spans="1:9" ht="14.45" customHeight="1">
      <c r="A273" s="65" t="s">
        <v>835</v>
      </c>
      <c r="B273" s="66">
        <v>19</v>
      </c>
      <c r="C273" s="63"/>
      <c r="D273" s="67">
        <v>3220</v>
      </c>
      <c r="E273" s="507" t="s">
        <v>2661</v>
      </c>
      <c r="F273" s="507"/>
      <c r="G273" s="507"/>
      <c r="H273" s="507"/>
      <c r="I273" s="508"/>
    </row>
    <row r="274" spans="1:9" ht="14.45" customHeight="1">
      <c r="A274" s="65" t="s">
        <v>836</v>
      </c>
      <c r="B274" s="66">
        <v>2</v>
      </c>
      <c r="C274" s="63"/>
      <c r="D274" s="67">
        <v>3230</v>
      </c>
      <c r="E274" s="507" t="s">
        <v>1974</v>
      </c>
      <c r="F274" s="507"/>
      <c r="G274" s="507"/>
      <c r="H274" s="507"/>
      <c r="I274" s="508"/>
    </row>
    <row r="275" spans="1:9" ht="14.45" customHeight="1">
      <c r="A275" s="65" t="s">
        <v>837</v>
      </c>
      <c r="B275" s="66">
        <v>10</v>
      </c>
      <c r="C275" s="63"/>
      <c r="D275" s="67">
        <v>3240</v>
      </c>
      <c r="E275" s="507" t="s">
        <v>1975</v>
      </c>
      <c r="F275" s="507"/>
      <c r="G275" s="507"/>
      <c r="H275" s="507"/>
      <c r="I275" s="508"/>
    </row>
    <row r="276" spans="1:9" ht="14.45" customHeight="1">
      <c r="A276" s="65" t="s">
        <v>838</v>
      </c>
      <c r="B276" s="66">
        <v>17</v>
      </c>
      <c r="C276" s="63"/>
      <c r="D276" s="67">
        <v>3250</v>
      </c>
      <c r="E276" s="507" t="s">
        <v>2311</v>
      </c>
      <c r="F276" s="507"/>
      <c r="G276" s="507"/>
      <c r="H276" s="507"/>
      <c r="I276" s="508"/>
    </row>
    <row r="277" spans="1:9" ht="14.45" customHeight="1">
      <c r="A277" s="65" t="s">
        <v>839</v>
      </c>
      <c r="B277" s="66">
        <v>19</v>
      </c>
      <c r="C277" s="63"/>
      <c r="D277" s="67">
        <v>3291</v>
      </c>
      <c r="E277" s="507" t="s">
        <v>2313</v>
      </c>
      <c r="F277" s="507"/>
      <c r="G277" s="507"/>
      <c r="H277" s="507"/>
      <c r="I277" s="508"/>
    </row>
    <row r="278" spans="1:9" ht="14.45" customHeight="1">
      <c r="A278" s="65" t="s">
        <v>840</v>
      </c>
      <c r="B278" s="66">
        <v>6</v>
      </c>
      <c r="C278" s="63"/>
      <c r="D278" s="67">
        <v>3299</v>
      </c>
      <c r="E278" s="507" t="s">
        <v>2315</v>
      </c>
      <c r="F278" s="507"/>
      <c r="G278" s="507"/>
      <c r="H278" s="507"/>
      <c r="I278" s="508"/>
    </row>
    <row r="279" spans="1:9" ht="14.45" customHeight="1">
      <c r="A279" s="65" t="s">
        <v>841</v>
      </c>
      <c r="B279" s="66">
        <v>8</v>
      </c>
      <c r="C279" s="63"/>
      <c r="D279" s="67">
        <v>3311</v>
      </c>
      <c r="E279" s="507" t="s">
        <v>2317</v>
      </c>
      <c r="F279" s="507"/>
      <c r="G279" s="507"/>
      <c r="H279" s="507"/>
      <c r="I279" s="508"/>
    </row>
    <row r="280" spans="1:9" ht="14.45" customHeight="1">
      <c r="A280" s="65" t="s">
        <v>842</v>
      </c>
      <c r="B280" s="66">
        <v>18</v>
      </c>
      <c r="C280" s="63"/>
      <c r="D280" s="67">
        <v>3312</v>
      </c>
      <c r="E280" s="507" t="s">
        <v>2319</v>
      </c>
      <c r="F280" s="507"/>
      <c r="G280" s="507"/>
      <c r="H280" s="507"/>
      <c r="I280" s="508"/>
    </row>
    <row r="281" spans="1:9" ht="14.45" customHeight="1">
      <c r="A281" s="65" t="s">
        <v>843</v>
      </c>
      <c r="B281" s="66">
        <v>8</v>
      </c>
      <c r="C281" s="63"/>
      <c r="D281" s="67">
        <v>3313</v>
      </c>
      <c r="E281" s="507" t="s">
        <v>2321</v>
      </c>
      <c r="F281" s="507"/>
      <c r="G281" s="507"/>
      <c r="H281" s="507"/>
      <c r="I281" s="508"/>
    </row>
    <row r="282" spans="1:9" ht="14.45" customHeight="1">
      <c r="A282" s="65" t="s">
        <v>844</v>
      </c>
      <c r="B282" s="66">
        <v>17</v>
      </c>
      <c r="C282" s="63"/>
      <c r="D282" s="67">
        <v>3314</v>
      </c>
      <c r="E282" s="507" t="s">
        <v>2323</v>
      </c>
      <c r="F282" s="507"/>
      <c r="G282" s="507"/>
      <c r="H282" s="507"/>
      <c r="I282" s="508"/>
    </row>
    <row r="283" spans="1:9" ht="14.45" customHeight="1">
      <c r="A283" s="65" t="s">
        <v>845</v>
      </c>
      <c r="B283" s="66">
        <v>20</v>
      </c>
      <c r="C283" s="63"/>
      <c r="D283" s="67">
        <v>3315</v>
      </c>
      <c r="E283" s="507" t="s">
        <v>2325</v>
      </c>
      <c r="F283" s="507"/>
      <c r="G283" s="507"/>
      <c r="H283" s="507"/>
      <c r="I283" s="508"/>
    </row>
    <row r="284" spans="1:9" ht="14.45" customHeight="1">
      <c r="A284" s="65" t="s">
        <v>846</v>
      </c>
      <c r="B284" s="66">
        <v>15</v>
      </c>
      <c r="C284" s="63"/>
      <c r="D284" s="67">
        <v>3316</v>
      </c>
      <c r="E284" s="507" t="s">
        <v>2327</v>
      </c>
      <c r="F284" s="507"/>
      <c r="G284" s="507"/>
      <c r="H284" s="507"/>
      <c r="I284" s="508"/>
    </row>
    <row r="285" spans="1:9" ht="14.45" customHeight="1">
      <c r="A285" s="65" t="s">
        <v>847</v>
      </c>
      <c r="B285" s="66">
        <v>14</v>
      </c>
      <c r="C285" s="63"/>
      <c r="D285" s="67">
        <v>3317</v>
      </c>
      <c r="E285" s="507" t="s">
        <v>2329</v>
      </c>
      <c r="F285" s="507"/>
      <c r="G285" s="507"/>
      <c r="H285" s="507"/>
      <c r="I285" s="508"/>
    </row>
    <row r="286" spans="1:9" ht="14.45" customHeight="1">
      <c r="A286" s="65" t="s">
        <v>848</v>
      </c>
      <c r="B286" s="66">
        <v>20</v>
      </c>
      <c r="C286" s="63"/>
      <c r="D286" s="67">
        <v>3319</v>
      </c>
      <c r="E286" s="507" t="s">
        <v>2331</v>
      </c>
      <c r="F286" s="507"/>
      <c r="G286" s="507"/>
      <c r="H286" s="507"/>
      <c r="I286" s="508"/>
    </row>
    <row r="287" spans="1:9" ht="14.45" customHeight="1">
      <c r="A287" s="65" t="s">
        <v>849</v>
      </c>
      <c r="B287" s="66">
        <v>16</v>
      </c>
      <c r="C287" s="63"/>
      <c r="D287" s="67">
        <v>3320</v>
      </c>
      <c r="E287" s="507" t="s">
        <v>2333</v>
      </c>
      <c r="F287" s="507"/>
      <c r="G287" s="507"/>
      <c r="H287" s="507"/>
      <c r="I287" s="508"/>
    </row>
    <row r="288" spans="1:9" ht="14.45" customHeight="1">
      <c r="A288" s="65" t="s">
        <v>850</v>
      </c>
      <c r="B288" s="66">
        <v>17</v>
      </c>
      <c r="C288" s="63"/>
      <c r="D288" s="67">
        <v>3511</v>
      </c>
      <c r="E288" s="507" t="s">
        <v>1976</v>
      </c>
      <c r="F288" s="507"/>
      <c r="G288" s="507"/>
      <c r="H288" s="507"/>
      <c r="I288" s="508"/>
    </row>
    <row r="289" spans="1:9" ht="14.45" customHeight="1">
      <c r="A289" s="65" t="s">
        <v>851</v>
      </c>
      <c r="B289" s="66">
        <v>4</v>
      </c>
      <c r="C289" s="63"/>
      <c r="D289" s="67">
        <v>3512</v>
      </c>
      <c r="E289" s="507" t="s">
        <v>1977</v>
      </c>
      <c r="F289" s="507"/>
      <c r="G289" s="507"/>
      <c r="H289" s="507"/>
      <c r="I289" s="508"/>
    </row>
    <row r="290" spans="1:9" ht="14.45" customHeight="1">
      <c r="A290" s="65" t="s">
        <v>852</v>
      </c>
      <c r="B290" s="66">
        <v>16</v>
      </c>
      <c r="C290" s="63"/>
      <c r="D290" s="67">
        <v>3513</v>
      </c>
      <c r="E290" s="507" t="s">
        <v>2200</v>
      </c>
      <c r="F290" s="507"/>
      <c r="G290" s="507"/>
      <c r="H290" s="507"/>
      <c r="I290" s="508"/>
    </row>
    <row r="291" spans="1:9" ht="14.45" customHeight="1">
      <c r="A291" s="65" t="s">
        <v>853</v>
      </c>
      <c r="B291" s="66">
        <v>13</v>
      </c>
      <c r="C291" s="63"/>
      <c r="D291" s="67">
        <v>3514</v>
      </c>
      <c r="E291" s="507" t="s">
        <v>2202</v>
      </c>
      <c r="F291" s="507"/>
      <c r="G291" s="507"/>
      <c r="H291" s="507"/>
      <c r="I291" s="508"/>
    </row>
    <row r="292" spans="1:9" ht="14.45" customHeight="1">
      <c r="A292" s="65" t="s">
        <v>854</v>
      </c>
      <c r="B292" s="66">
        <v>10</v>
      </c>
      <c r="C292" s="63"/>
      <c r="D292" s="67">
        <v>3521</v>
      </c>
      <c r="E292" s="507" t="s">
        <v>1978</v>
      </c>
      <c r="F292" s="507"/>
      <c r="G292" s="507"/>
      <c r="H292" s="507"/>
      <c r="I292" s="508"/>
    </row>
    <row r="293" spans="1:9" ht="14.45" customHeight="1">
      <c r="A293" s="65" t="s">
        <v>855</v>
      </c>
      <c r="B293" s="66">
        <v>12</v>
      </c>
      <c r="C293" s="63"/>
      <c r="D293" s="67">
        <v>3522</v>
      </c>
      <c r="E293" s="507" t="s">
        <v>2205</v>
      </c>
      <c r="F293" s="507"/>
      <c r="G293" s="507"/>
      <c r="H293" s="507"/>
      <c r="I293" s="508"/>
    </row>
    <row r="294" spans="1:9" ht="14.45" customHeight="1">
      <c r="A294" s="65" t="s">
        <v>856</v>
      </c>
      <c r="B294" s="66">
        <v>12</v>
      </c>
      <c r="C294" s="63"/>
      <c r="D294" s="67">
        <v>3523</v>
      </c>
      <c r="E294" s="507" t="s">
        <v>2207</v>
      </c>
      <c r="F294" s="507"/>
      <c r="G294" s="507"/>
      <c r="H294" s="507"/>
      <c r="I294" s="508"/>
    </row>
    <row r="295" spans="1:9" ht="14.45" customHeight="1">
      <c r="A295" s="65" t="s">
        <v>857</v>
      </c>
      <c r="B295" s="66">
        <v>7</v>
      </c>
      <c r="C295" s="63"/>
      <c r="D295" s="67">
        <v>3530</v>
      </c>
      <c r="E295" s="507" t="s">
        <v>2209</v>
      </c>
      <c r="F295" s="507"/>
      <c r="G295" s="507"/>
      <c r="H295" s="507"/>
      <c r="I295" s="508"/>
    </row>
    <row r="296" spans="1:9" ht="14.45" customHeight="1">
      <c r="A296" s="65" t="s">
        <v>858</v>
      </c>
      <c r="B296" s="66">
        <v>9</v>
      </c>
      <c r="C296" s="63"/>
      <c r="D296" s="67">
        <v>3600</v>
      </c>
      <c r="E296" s="507" t="s">
        <v>2890</v>
      </c>
      <c r="F296" s="507"/>
      <c r="G296" s="507"/>
      <c r="H296" s="507"/>
      <c r="I296" s="508"/>
    </row>
    <row r="297" spans="1:9" ht="14.45" customHeight="1">
      <c r="A297" s="65" t="s">
        <v>859</v>
      </c>
      <c r="B297" s="66">
        <v>2</v>
      </c>
      <c r="C297" s="63"/>
      <c r="D297" s="67">
        <v>3700</v>
      </c>
      <c r="E297" s="507" t="s">
        <v>2892</v>
      </c>
      <c r="F297" s="507"/>
      <c r="G297" s="507"/>
      <c r="H297" s="507"/>
      <c r="I297" s="508"/>
    </row>
    <row r="298" spans="1:9" ht="14.45" customHeight="1">
      <c r="A298" s="65" t="s">
        <v>860</v>
      </c>
      <c r="B298" s="66">
        <v>5</v>
      </c>
      <c r="C298" s="63"/>
      <c r="D298" s="67">
        <v>3811</v>
      </c>
      <c r="E298" s="507" t="s">
        <v>2894</v>
      </c>
      <c r="F298" s="507"/>
      <c r="G298" s="507"/>
      <c r="H298" s="507"/>
      <c r="I298" s="508"/>
    </row>
    <row r="299" spans="1:9" ht="14.45" customHeight="1">
      <c r="A299" s="65" t="s">
        <v>861</v>
      </c>
      <c r="B299" s="66">
        <v>8</v>
      </c>
      <c r="C299" s="63"/>
      <c r="D299" s="67">
        <v>3812</v>
      </c>
      <c r="E299" s="507" t="s">
        <v>2896</v>
      </c>
      <c r="F299" s="507"/>
      <c r="G299" s="507"/>
      <c r="H299" s="507"/>
      <c r="I299" s="508"/>
    </row>
    <row r="300" spans="1:9" ht="14.45" customHeight="1">
      <c r="A300" s="65" t="s">
        <v>862</v>
      </c>
      <c r="B300" s="66">
        <v>13</v>
      </c>
      <c r="C300" s="63"/>
      <c r="D300" s="67">
        <v>3821</v>
      </c>
      <c r="E300" s="507" t="s">
        <v>2898</v>
      </c>
      <c r="F300" s="507"/>
      <c r="G300" s="507"/>
      <c r="H300" s="507"/>
      <c r="I300" s="508"/>
    </row>
    <row r="301" spans="1:9" ht="14.45" customHeight="1">
      <c r="A301" s="65" t="s">
        <v>863</v>
      </c>
      <c r="B301" s="66">
        <v>18</v>
      </c>
      <c r="C301" s="63"/>
      <c r="D301" s="67">
        <v>3822</v>
      </c>
      <c r="E301" s="507" t="s">
        <v>2900</v>
      </c>
      <c r="F301" s="507"/>
      <c r="G301" s="507"/>
      <c r="H301" s="507"/>
      <c r="I301" s="508"/>
    </row>
    <row r="302" spans="1:9" ht="14.45" customHeight="1">
      <c r="A302" s="65" t="s">
        <v>864</v>
      </c>
      <c r="B302" s="66">
        <v>6</v>
      </c>
      <c r="C302" s="63"/>
      <c r="D302" s="67">
        <v>3831</v>
      </c>
      <c r="E302" s="507" t="s">
        <v>664</v>
      </c>
      <c r="F302" s="507"/>
      <c r="G302" s="507"/>
      <c r="H302" s="507"/>
      <c r="I302" s="508"/>
    </row>
    <row r="303" spans="1:9" ht="14.45" customHeight="1">
      <c r="A303" s="65" t="s">
        <v>865</v>
      </c>
      <c r="B303" s="66">
        <v>6</v>
      </c>
      <c r="C303" s="63"/>
      <c r="D303" s="67">
        <v>3832</v>
      </c>
      <c r="E303" s="507" t="s">
        <v>298</v>
      </c>
      <c r="F303" s="507"/>
      <c r="G303" s="507"/>
      <c r="H303" s="507"/>
      <c r="I303" s="508"/>
    </row>
    <row r="304" spans="1:9" ht="14.45" customHeight="1">
      <c r="A304" s="65" t="s">
        <v>866</v>
      </c>
      <c r="B304" s="66">
        <v>3</v>
      </c>
      <c r="C304" s="63"/>
      <c r="D304" s="67">
        <v>3900</v>
      </c>
      <c r="E304" s="507" t="s">
        <v>300</v>
      </c>
      <c r="F304" s="507"/>
      <c r="G304" s="507"/>
      <c r="H304" s="507"/>
      <c r="I304" s="508"/>
    </row>
    <row r="305" spans="1:9" ht="14.45" customHeight="1">
      <c r="A305" s="65" t="s">
        <v>867</v>
      </c>
      <c r="B305" s="66">
        <v>16</v>
      </c>
      <c r="C305" s="63"/>
      <c r="D305" s="67">
        <v>4110</v>
      </c>
      <c r="E305" s="507" t="s">
        <v>302</v>
      </c>
      <c r="F305" s="507"/>
      <c r="G305" s="507"/>
      <c r="H305" s="507"/>
      <c r="I305" s="508"/>
    </row>
    <row r="306" spans="1:9" ht="14.45" customHeight="1">
      <c r="A306" s="65" t="s">
        <v>868</v>
      </c>
      <c r="B306" s="66">
        <v>13</v>
      </c>
      <c r="C306" s="63"/>
      <c r="D306" s="67">
        <v>4120</v>
      </c>
      <c r="E306" s="507" t="s">
        <v>304</v>
      </c>
      <c r="F306" s="507"/>
      <c r="G306" s="507"/>
      <c r="H306" s="507"/>
      <c r="I306" s="508"/>
    </row>
    <row r="307" spans="1:9" ht="14.45" customHeight="1">
      <c r="A307" s="65" t="s">
        <v>869</v>
      </c>
      <c r="B307" s="66">
        <v>4</v>
      </c>
      <c r="C307" s="63"/>
      <c r="D307" s="67">
        <v>4211</v>
      </c>
      <c r="E307" s="507" t="s">
        <v>306</v>
      </c>
      <c r="F307" s="507"/>
      <c r="G307" s="507"/>
      <c r="H307" s="507"/>
      <c r="I307" s="508"/>
    </row>
    <row r="308" spans="1:9" ht="14.45" customHeight="1">
      <c r="A308" s="65" t="s">
        <v>870</v>
      </c>
      <c r="B308" s="66">
        <v>17</v>
      </c>
      <c r="C308" s="63"/>
      <c r="D308" s="67">
        <v>4212</v>
      </c>
      <c r="E308" s="507" t="s">
        <v>308</v>
      </c>
      <c r="F308" s="507"/>
      <c r="G308" s="507"/>
      <c r="H308" s="507"/>
      <c r="I308" s="508"/>
    </row>
    <row r="309" spans="1:9" ht="14.45" customHeight="1">
      <c r="A309" s="65" t="s">
        <v>871</v>
      </c>
      <c r="B309" s="66">
        <v>12</v>
      </c>
      <c r="C309" s="63"/>
      <c r="D309" s="67">
        <v>4213</v>
      </c>
      <c r="E309" s="507" t="s">
        <v>310</v>
      </c>
      <c r="F309" s="507"/>
      <c r="G309" s="507"/>
      <c r="H309" s="507"/>
      <c r="I309" s="508"/>
    </row>
    <row r="310" spans="1:9" ht="14.45" customHeight="1">
      <c r="A310" s="65" t="s">
        <v>872</v>
      </c>
      <c r="B310" s="66">
        <v>17</v>
      </c>
      <c r="C310" s="63"/>
      <c r="D310" s="67">
        <v>4221</v>
      </c>
      <c r="E310" s="507" t="s">
        <v>312</v>
      </c>
      <c r="F310" s="507"/>
      <c r="G310" s="507"/>
      <c r="H310" s="507"/>
      <c r="I310" s="508"/>
    </row>
    <row r="311" spans="1:9" ht="14.45" customHeight="1">
      <c r="A311" s="65" t="s">
        <v>873</v>
      </c>
      <c r="B311" s="66">
        <v>8</v>
      </c>
      <c r="C311" s="63"/>
      <c r="D311" s="67">
        <v>4222</v>
      </c>
      <c r="E311" s="507" t="s">
        <v>314</v>
      </c>
      <c r="F311" s="507"/>
      <c r="G311" s="507"/>
      <c r="H311" s="507"/>
      <c r="I311" s="508"/>
    </row>
    <row r="312" spans="1:9" ht="14.45" customHeight="1">
      <c r="A312" s="65" t="s">
        <v>874</v>
      </c>
      <c r="B312" s="66">
        <v>8</v>
      </c>
      <c r="C312" s="63"/>
      <c r="D312" s="67">
        <v>4291</v>
      </c>
      <c r="E312" s="507" t="s">
        <v>316</v>
      </c>
      <c r="F312" s="507"/>
      <c r="G312" s="507"/>
      <c r="H312" s="507"/>
      <c r="I312" s="508"/>
    </row>
    <row r="313" spans="1:9" ht="14.45" customHeight="1">
      <c r="A313" s="65" t="s">
        <v>875</v>
      </c>
      <c r="B313" s="66">
        <v>12</v>
      </c>
      <c r="C313" s="63"/>
      <c r="D313" s="67">
        <v>4299</v>
      </c>
      <c r="E313" s="507" t="s">
        <v>318</v>
      </c>
      <c r="F313" s="507"/>
      <c r="G313" s="507"/>
      <c r="H313" s="507"/>
      <c r="I313" s="508"/>
    </row>
    <row r="314" spans="1:9" ht="14.45" customHeight="1">
      <c r="A314" s="65" t="s">
        <v>876</v>
      </c>
      <c r="B314" s="66">
        <v>18</v>
      </c>
      <c r="C314" s="63"/>
      <c r="D314" s="67">
        <v>4311</v>
      </c>
      <c r="E314" s="507" t="s">
        <v>320</v>
      </c>
      <c r="F314" s="507"/>
      <c r="G314" s="507"/>
      <c r="H314" s="507"/>
      <c r="I314" s="508"/>
    </row>
    <row r="315" spans="1:9" ht="14.45" customHeight="1">
      <c r="A315" s="65" t="s">
        <v>877</v>
      </c>
      <c r="B315" s="66">
        <v>19</v>
      </c>
      <c r="C315" s="63"/>
      <c r="D315" s="67">
        <v>4312</v>
      </c>
      <c r="E315" s="507" t="s">
        <v>322</v>
      </c>
      <c r="F315" s="507"/>
      <c r="G315" s="507"/>
      <c r="H315" s="507"/>
      <c r="I315" s="508"/>
    </row>
    <row r="316" spans="1:9" ht="14.45" customHeight="1">
      <c r="A316" s="65" t="s">
        <v>878</v>
      </c>
      <c r="B316" s="66">
        <v>10</v>
      </c>
      <c r="C316" s="63"/>
      <c r="D316" s="67">
        <v>4313</v>
      </c>
      <c r="E316" s="507" t="s">
        <v>324</v>
      </c>
      <c r="F316" s="507"/>
      <c r="G316" s="507"/>
      <c r="H316" s="507"/>
      <c r="I316" s="508"/>
    </row>
    <row r="317" spans="1:9" ht="14.45" customHeight="1">
      <c r="A317" s="65" t="s">
        <v>879</v>
      </c>
      <c r="B317" s="66">
        <v>19</v>
      </c>
      <c r="C317" s="63"/>
      <c r="D317" s="67">
        <v>4321</v>
      </c>
      <c r="E317" s="507" t="s">
        <v>1979</v>
      </c>
      <c r="F317" s="507"/>
      <c r="G317" s="507"/>
      <c r="H317" s="507"/>
      <c r="I317" s="508"/>
    </row>
    <row r="318" spans="1:9" ht="14.45" customHeight="1">
      <c r="A318" s="65" t="s">
        <v>880</v>
      </c>
      <c r="B318" s="66">
        <v>20</v>
      </c>
      <c r="C318" s="63"/>
      <c r="D318" s="67">
        <v>4322</v>
      </c>
      <c r="E318" s="513" t="s">
        <v>327</v>
      </c>
      <c r="F318" s="514"/>
      <c r="G318" s="514"/>
      <c r="H318" s="514"/>
      <c r="I318" s="515"/>
    </row>
    <row r="319" spans="1:9" ht="14.45" customHeight="1">
      <c r="A319" s="65" t="s">
        <v>881</v>
      </c>
      <c r="B319" s="66">
        <v>12</v>
      </c>
      <c r="C319" s="63"/>
      <c r="D319" s="67">
        <v>4329</v>
      </c>
      <c r="E319" s="507" t="s">
        <v>329</v>
      </c>
      <c r="F319" s="507"/>
      <c r="G319" s="507"/>
      <c r="H319" s="507"/>
      <c r="I319" s="508"/>
    </row>
    <row r="320" spans="1:9" ht="14.45" customHeight="1">
      <c r="A320" s="65" t="s">
        <v>882</v>
      </c>
      <c r="B320" s="66">
        <v>1</v>
      </c>
      <c r="C320" s="63"/>
      <c r="D320" s="67">
        <v>4331</v>
      </c>
      <c r="E320" s="507" t="s">
        <v>331</v>
      </c>
      <c r="F320" s="507"/>
      <c r="G320" s="507"/>
      <c r="H320" s="507"/>
      <c r="I320" s="508"/>
    </row>
    <row r="321" spans="1:9" ht="14.45" customHeight="1">
      <c r="A321" s="65" t="s">
        <v>883</v>
      </c>
      <c r="B321" s="66">
        <v>2</v>
      </c>
      <c r="C321" s="63"/>
      <c r="D321" s="67">
        <v>4332</v>
      </c>
      <c r="E321" s="507" t="s">
        <v>1980</v>
      </c>
      <c r="F321" s="507"/>
      <c r="G321" s="507"/>
      <c r="H321" s="507"/>
      <c r="I321" s="508"/>
    </row>
    <row r="322" spans="1:9" ht="14.45" customHeight="1">
      <c r="A322" s="65" t="s">
        <v>884</v>
      </c>
      <c r="B322" s="66">
        <v>14</v>
      </c>
      <c r="C322" s="63"/>
      <c r="D322" s="67">
        <v>4333</v>
      </c>
      <c r="E322" s="507" t="s">
        <v>1981</v>
      </c>
      <c r="F322" s="507"/>
      <c r="G322" s="507"/>
      <c r="H322" s="507"/>
      <c r="I322" s="508"/>
    </row>
    <row r="323" spans="1:9" ht="14.45" customHeight="1">
      <c r="A323" s="65" t="s">
        <v>885</v>
      </c>
      <c r="B323" s="66">
        <v>9</v>
      </c>
      <c r="C323" s="63"/>
      <c r="D323" s="67">
        <v>4334</v>
      </c>
      <c r="E323" s="507" t="s">
        <v>1982</v>
      </c>
      <c r="F323" s="507"/>
      <c r="G323" s="507"/>
      <c r="H323" s="507"/>
      <c r="I323" s="508"/>
    </row>
    <row r="324" spans="1:9" ht="14.45" customHeight="1">
      <c r="A324" s="65" t="s">
        <v>886</v>
      </c>
      <c r="B324" s="66">
        <v>17</v>
      </c>
      <c r="C324" s="63"/>
      <c r="D324" s="67">
        <v>4339</v>
      </c>
      <c r="E324" s="507" t="s">
        <v>623</v>
      </c>
      <c r="F324" s="507"/>
      <c r="G324" s="507"/>
      <c r="H324" s="507"/>
      <c r="I324" s="508"/>
    </row>
    <row r="325" spans="1:9" ht="14.45" customHeight="1">
      <c r="A325" s="65" t="s">
        <v>887</v>
      </c>
      <c r="B325" s="66">
        <v>16</v>
      </c>
      <c r="C325" s="63"/>
      <c r="D325" s="67">
        <v>4391</v>
      </c>
      <c r="E325" s="507" t="s">
        <v>625</v>
      </c>
      <c r="F325" s="507"/>
      <c r="G325" s="507"/>
      <c r="H325" s="507"/>
      <c r="I325" s="508"/>
    </row>
    <row r="326" spans="1:9" ht="14.45" customHeight="1">
      <c r="A326" s="65" t="s">
        <v>888</v>
      </c>
      <c r="B326" s="66">
        <v>4</v>
      </c>
      <c r="C326" s="63"/>
      <c r="D326" s="67">
        <v>4399</v>
      </c>
      <c r="E326" s="507" t="s">
        <v>627</v>
      </c>
      <c r="F326" s="507"/>
      <c r="G326" s="507"/>
      <c r="H326" s="507"/>
      <c r="I326" s="508"/>
    </row>
    <row r="327" spans="1:9" ht="14.45" customHeight="1">
      <c r="A327" s="65" t="s">
        <v>889</v>
      </c>
      <c r="B327" s="66">
        <v>13</v>
      </c>
      <c r="C327" s="63"/>
      <c r="D327" s="67">
        <v>4511</v>
      </c>
      <c r="E327" s="507" t="s">
        <v>629</v>
      </c>
      <c r="F327" s="507"/>
      <c r="G327" s="507"/>
      <c r="H327" s="507"/>
      <c r="I327" s="508"/>
    </row>
    <row r="328" spans="1:9" ht="14.45" customHeight="1">
      <c r="A328" s="65" t="s">
        <v>890</v>
      </c>
      <c r="B328" s="66">
        <v>13</v>
      </c>
      <c r="C328" s="63"/>
      <c r="D328" s="67">
        <v>4519</v>
      </c>
      <c r="E328" s="507" t="s">
        <v>631</v>
      </c>
      <c r="F328" s="507"/>
      <c r="G328" s="507"/>
      <c r="H328" s="507"/>
      <c r="I328" s="508"/>
    </row>
    <row r="329" spans="1:9" ht="14.45" customHeight="1">
      <c r="A329" s="65" t="s">
        <v>891</v>
      </c>
      <c r="B329" s="66">
        <v>11</v>
      </c>
      <c r="C329" s="63"/>
      <c r="D329" s="67">
        <v>4520</v>
      </c>
      <c r="E329" s="507" t="s">
        <v>1983</v>
      </c>
      <c r="F329" s="507"/>
      <c r="G329" s="507"/>
      <c r="H329" s="507"/>
      <c r="I329" s="508"/>
    </row>
    <row r="330" spans="1:9" ht="14.45" customHeight="1">
      <c r="A330" s="65" t="s">
        <v>892</v>
      </c>
      <c r="B330" s="66">
        <v>13</v>
      </c>
      <c r="C330" s="63"/>
      <c r="D330" s="67">
        <v>4531</v>
      </c>
      <c r="E330" s="507" t="s">
        <v>634</v>
      </c>
      <c r="F330" s="507"/>
      <c r="G330" s="507"/>
      <c r="H330" s="507"/>
      <c r="I330" s="508"/>
    </row>
    <row r="331" spans="1:9" ht="14.45" customHeight="1">
      <c r="A331" s="65" t="s">
        <v>893</v>
      </c>
      <c r="B331" s="66">
        <v>18</v>
      </c>
      <c r="C331" s="63"/>
      <c r="D331" s="67">
        <v>4532</v>
      </c>
      <c r="E331" s="507" t="s">
        <v>636</v>
      </c>
      <c r="F331" s="507"/>
      <c r="G331" s="507"/>
      <c r="H331" s="507"/>
      <c r="I331" s="508"/>
    </row>
    <row r="332" spans="1:9" ht="27.95" customHeight="1">
      <c r="A332" s="65" t="s">
        <v>894</v>
      </c>
      <c r="B332" s="66">
        <v>9</v>
      </c>
      <c r="C332" s="63"/>
      <c r="D332" s="67">
        <v>4540</v>
      </c>
      <c r="E332" s="507" t="s">
        <v>638</v>
      </c>
      <c r="F332" s="507"/>
      <c r="G332" s="507"/>
      <c r="H332" s="507"/>
      <c r="I332" s="508"/>
    </row>
    <row r="333" spans="1:9" ht="27.95" customHeight="1">
      <c r="A333" s="65" t="s">
        <v>895</v>
      </c>
      <c r="B333" s="66">
        <v>6</v>
      </c>
      <c r="C333" s="63"/>
      <c r="D333" s="67">
        <v>4611</v>
      </c>
      <c r="E333" s="507" t="s">
        <v>640</v>
      </c>
      <c r="F333" s="507"/>
      <c r="G333" s="507"/>
      <c r="H333" s="507"/>
      <c r="I333" s="508"/>
    </row>
    <row r="334" spans="1:9" ht="14.45" customHeight="1">
      <c r="A334" s="65" t="s">
        <v>896</v>
      </c>
      <c r="B334" s="66">
        <v>14</v>
      </c>
      <c r="C334" s="63"/>
      <c r="D334" s="67">
        <v>4612</v>
      </c>
      <c r="E334" s="519" t="s">
        <v>642</v>
      </c>
      <c r="F334" s="519"/>
      <c r="G334" s="519"/>
      <c r="H334" s="519"/>
      <c r="I334" s="520"/>
    </row>
    <row r="335" spans="1:9" ht="14.45" customHeight="1">
      <c r="A335" s="65" t="s">
        <v>897</v>
      </c>
      <c r="B335" s="66">
        <v>5</v>
      </c>
      <c r="C335" s="63"/>
      <c r="D335" s="67">
        <v>4613</v>
      </c>
      <c r="E335" s="519" t="s">
        <v>644</v>
      </c>
      <c r="F335" s="519"/>
      <c r="G335" s="519"/>
      <c r="H335" s="519"/>
      <c r="I335" s="520"/>
    </row>
    <row r="336" spans="1:9" ht="14.45" customHeight="1">
      <c r="A336" s="65" t="s">
        <v>898</v>
      </c>
      <c r="B336" s="66">
        <v>14</v>
      </c>
      <c r="C336" s="63"/>
      <c r="D336" s="67">
        <v>4614</v>
      </c>
      <c r="E336" s="519" t="s">
        <v>646</v>
      </c>
      <c r="F336" s="519"/>
      <c r="G336" s="519"/>
      <c r="H336" s="519"/>
      <c r="I336" s="520"/>
    </row>
    <row r="337" spans="1:9" ht="14.45" customHeight="1">
      <c r="A337" s="65" t="s">
        <v>899</v>
      </c>
      <c r="B337" s="66">
        <v>3</v>
      </c>
      <c r="C337" s="63"/>
      <c r="D337" s="67">
        <v>4615</v>
      </c>
      <c r="E337" s="507" t="s">
        <v>648</v>
      </c>
      <c r="F337" s="507"/>
      <c r="G337" s="507"/>
      <c r="H337" s="507"/>
      <c r="I337" s="508"/>
    </row>
    <row r="338" spans="1:9" ht="14.45" customHeight="1">
      <c r="A338" s="65" t="s">
        <v>900</v>
      </c>
      <c r="B338" s="66">
        <v>2</v>
      </c>
      <c r="C338" s="63"/>
      <c r="D338" s="67">
        <v>4616</v>
      </c>
      <c r="E338" s="507" t="s">
        <v>650</v>
      </c>
      <c r="F338" s="507"/>
      <c r="G338" s="507"/>
      <c r="H338" s="507"/>
      <c r="I338" s="508"/>
    </row>
    <row r="339" spans="1:9" ht="14.45" customHeight="1">
      <c r="A339" s="65" t="s">
        <v>901</v>
      </c>
      <c r="B339" s="66">
        <v>18</v>
      </c>
      <c r="C339" s="63"/>
      <c r="D339" s="67">
        <v>4617</v>
      </c>
      <c r="E339" s="507" t="s">
        <v>652</v>
      </c>
      <c r="F339" s="507"/>
      <c r="G339" s="507"/>
      <c r="H339" s="507"/>
      <c r="I339" s="508"/>
    </row>
    <row r="340" spans="1:9" ht="14.45" customHeight="1">
      <c r="A340" s="65" t="s">
        <v>902</v>
      </c>
      <c r="B340" s="66">
        <v>15</v>
      </c>
      <c r="C340" s="63"/>
      <c r="D340" s="67">
        <v>4618</v>
      </c>
      <c r="E340" s="507" t="s">
        <v>654</v>
      </c>
      <c r="F340" s="507"/>
      <c r="G340" s="507"/>
      <c r="H340" s="507"/>
      <c r="I340" s="508"/>
    </row>
    <row r="341" spans="1:9" ht="14.45" customHeight="1">
      <c r="A341" s="65" t="s">
        <v>903</v>
      </c>
      <c r="B341" s="66">
        <v>1</v>
      </c>
      <c r="C341" s="63"/>
      <c r="D341" s="67">
        <v>4619</v>
      </c>
      <c r="E341" s="507" t="s">
        <v>656</v>
      </c>
      <c r="F341" s="507"/>
      <c r="G341" s="507"/>
      <c r="H341" s="507"/>
      <c r="I341" s="508"/>
    </row>
    <row r="342" spans="1:9" ht="14.45" customHeight="1">
      <c r="A342" s="65" t="s">
        <v>904</v>
      </c>
      <c r="B342" s="66">
        <v>10</v>
      </c>
      <c r="C342" s="63"/>
      <c r="D342" s="67">
        <v>4621</v>
      </c>
      <c r="E342" s="507" t="s">
        <v>658</v>
      </c>
      <c r="F342" s="507"/>
      <c r="G342" s="507"/>
      <c r="H342" s="507"/>
      <c r="I342" s="508"/>
    </row>
    <row r="343" spans="1:9" ht="14.45" customHeight="1">
      <c r="A343" s="65" t="s">
        <v>566</v>
      </c>
      <c r="B343" s="66">
        <v>4</v>
      </c>
      <c r="C343" s="63"/>
      <c r="D343" s="67">
        <v>4622</v>
      </c>
      <c r="E343" s="507" t="s">
        <v>1984</v>
      </c>
      <c r="F343" s="507"/>
      <c r="G343" s="507"/>
      <c r="H343" s="507"/>
      <c r="I343" s="508"/>
    </row>
    <row r="344" spans="1:9" ht="14.45" customHeight="1">
      <c r="A344" s="65" t="s">
        <v>567</v>
      </c>
      <c r="B344" s="66">
        <v>11</v>
      </c>
      <c r="C344" s="63"/>
      <c r="D344" s="67">
        <v>4623</v>
      </c>
      <c r="E344" s="507" t="s">
        <v>1985</v>
      </c>
      <c r="F344" s="507"/>
      <c r="G344" s="507"/>
      <c r="H344" s="507"/>
      <c r="I344" s="508"/>
    </row>
    <row r="345" spans="1:9" ht="14.45" customHeight="1">
      <c r="A345" s="65" t="s">
        <v>568</v>
      </c>
      <c r="B345" s="66">
        <v>9</v>
      </c>
      <c r="C345" s="63"/>
      <c r="D345" s="67">
        <v>4624</v>
      </c>
      <c r="E345" s="507" t="s">
        <v>212</v>
      </c>
      <c r="F345" s="507"/>
      <c r="G345" s="507"/>
      <c r="H345" s="507"/>
      <c r="I345" s="508"/>
    </row>
    <row r="346" spans="1:9" ht="14.45" customHeight="1">
      <c r="A346" s="65" t="s">
        <v>569</v>
      </c>
      <c r="B346" s="66">
        <v>19</v>
      </c>
      <c r="C346" s="63"/>
      <c r="D346" s="67">
        <v>4631</v>
      </c>
      <c r="E346" s="507" t="s">
        <v>214</v>
      </c>
      <c r="F346" s="507"/>
      <c r="G346" s="507"/>
      <c r="H346" s="507"/>
      <c r="I346" s="508"/>
    </row>
    <row r="347" spans="1:9" ht="14.45" customHeight="1">
      <c r="A347" s="65" t="s">
        <v>570</v>
      </c>
      <c r="B347" s="66">
        <v>17</v>
      </c>
      <c r="C347" s="63"/>
      <c r="D347" s="67">
        <v>4632</v>
      </c>
      <c r="E347" s="507" t="s">
        <v>216</v>
      </c>
      <c r="F347" s="507"/>
      <c r="G347" s="507"/>
      <c r="H347" s="507"/>
      <c r="I347" s="508"/>
    </row>
    <row r="348" spans="1:9" ht="14.45" customHeight="1">
      <c r="A348" s="65" t="s">
        <v>571</v>
      </c>
      <c r="B348" s="66">
        <v>12</v>
      </c>
      <c r="C348" s="63"/>
      <c r="D348" s="67">
        <v>4633</v>
      </c>
      <c r="E348" s="513" t="s">
        <v>218</v>
      </c>
      <c r="F348" s="514"/>
      <c r="G348" s="514"/>
      <c r="H348" s="514"/>
      <c r="I348" s="515"/>
    </row>
    <row r="349" spans="1:9" ht="14.45" customHeight="1">
      <c r="A349" s="65" t="s">
        <v>572</v>
      </c>
      <c r="B349" s="66">
        <v>17</v>
      </c>
      <c r="C349" s="63"/>
      <c r="D349" s="67">
        <v>4634</v>
      </c>
      <c r="E349" s="507" t="s">
        <v>220</v>
      </c>
      <c r="F349" s="507"/>
      <c r="G349" s="507"/>
      <c r="H349" s="507"/>
      <c r="I349" s="508"/>
    </row>
    <row r="350" spans="1:9" ht="14.45" customHeight="1">
      <c r="A350" s="65" t="s">
        <v>573</v>
      </c>
      <c r="B350" s="66">
        <v>14</v>
      </c>
      <c r="C350" s="63"/>
      <c r="D350" s="67">
        <v>4635</v>
      </c>
      <c r="E350" s="507" t="s">
        <v>222</v>
      </c>
      <c r="F350" s="507"/>
      <c r="G350" s="507"/>
      <c r="H350" s="507"/>
      <c r="I350" s="508"/>
    </row>
    <row r="351" spans="1:9" ht="14.45" customHeight="1">
      <c r="A351" s="65" t="s">
        <v>574</v>
      </c>
      <c r="B351" s="66">
        <v>14</v>
      </c>
      <c r="C351" s="63"/>
      <c r="D351" s="67">
        <v>4636</v>
      </c>
      <c r="E351" s="507" t="s">
        <v>224</v>
      </c>
      <c r="F351" s="507"/>
      <c r="G351" s="507"/>
      <c r="H351" s="507"/>
      <c r="I351" s="508"/>
    </row>
    <row r="352" spans="1:9" ht="14.45" customHeight="1">
      <c r="A352" s="65" t="s">
        <v>575</v>
      </c>
      <c r="B352" s="66">
        <v>6</v>
      </c>
      <c r="C352" s="63"/>
      <c r="D352" s="67">
        <v>4637</v>
      </c>
      <c r="E352" s="507" t="s">
        <v>1142</v>
      </c>
      <c r="F352" s="507"/>
      <c r="G352" s="507"/>
      <c r="H352" s="507"/>
      <c r="I352" s="508"/>
    </row>
    <row r="353" spans="1:9" ht="14.45" customHeight="1">
      <c r="A353" s="65" t="s">
        <v>576</v>
      </c>
      <c r="B353" s="66">
        <v>17</v>
      </c>
      <c r="C353" s="63"/>
      <c r="D353" s="67">
        <v>4638</v>
      </c>
      <c r="E353" s="507" t="s">
        <v>966</v>
      </c>
      <c r="F353" s="507"/>
      <c r="G353" s="507"/>
      <c r="H353" s="507"/>
      <c r="I353" s="508"/>
    </row>
    <row r="354" spans="1:9" ht="14.45" customHeight="1">
      <c r="A354" s="65" t="s">
        <v>577</v>
      </c>
      <c r="B354" s="66">
        <v>20</v>
      </c>
      <c r="C354" s="63"/>
      <c r="D354" s="67">
        <v>4639</v>
      </c>
      <c r="E354" s="507" t="s">
        <v>968</v>
      </c>
      <c r="F354" s="507"/>
      <c r="G354" s="507"/>
      <c r="H354" s="507"/>
      <c r="I354" s="508"/>
    </row>
    <row r="355" spans="1:9" ht="14.45" customHeight="1">
      <c r="A355" s="65" t="s">
        <v>578</v>
      </c>
      <c r="B355" s="66">
        <v>19</v>
      </c>
      <c r="C355" s="63"/>
      <c r="D355" s="67">
        <v>4641</v>
      </c>
      <c r="E355" s="507" t="s">
        <v>2017</v>
      </c>
      <c r="F355" s="507"/>
      <c r="G355" s="507"/>
      <c r="H355" s="507"/>
      <c r="I355" s="508"/>
    </row>
    <row r="356" spans="1:9" ht="14.45" customHeight="1">
      <c r="A356" s="65" t="s">
        <v>579</v>
      </c>
      <c r="B356" s="66">
        <v>1</v>
      </c>
      <c r="C356" s="63"/>
      <c r="D356" s="67">
        <v>4642</v>
      </c>
      <c r="E356" s="507" t="s">
        <v>971</v>
      </c>
      <c r="F356" s="507"/>
      <c r="G356" s="507"/>
      <c r="H356" s="507"/>
      <c r="I356" s="508"/>
    </row>
    <row r="357" spans="1:9" ht="14.45" customHeight="1">
      <c r="A357" s="65" t="s">
        <v>580</v>
      </c>
      <c r="B357" s="66">
        <v>13</v>
      </c>
      <c r="C357" s="63"/>
      <c r="D357" s="67">
        <v>4643</v>
      </c>
      <c r="E357" s="507" t="s">
        <v>973</v>
      </c>
      <c r="F357" s="507"/>
      <c r="G357" s="507"/>
      <c r="H357" s="507"/>
      <c r="I357" s="508"/>
    </row>
    <row r="358" spans="1:9" ht="14.45" customHeight="1">
      <c r="A358" s="65" t="s">
        <v>581</v>
      </c>
      <c r="B358" s="66">
        <v>13</v>
      </c>
      <c r="C358" s="63"/>
      <c r="D358" s="67">
        <v>4644</v>
      </c>
      <c r="E358" s="507" t="s">
        <v>975</v>
      </c>
      <c r="F358" s="507"/>
      <c r="G358" s="507"/>
      <c r="H358" s="507"/>
      <c r="I358" s="508"/>
    </row>
    <row r="359" spans="1:9" ht="14.45" customHeight="1">
      <c r="A359" s="65" t="s">
        <v>582</v>
      </c>
      <c r="B359" s="66">
        <v>14</v>
      </c>
      <c r="C359" s="63"/>
      <c r="D359" s="67">
        <v>4645</v>
      </c>
      <c r="E359" s="507" t="s">
        <v>2018</v>
      </c>
      <c r="F359" s="507"/>
      <c r="G359" s="507"/>
      <c r="H359" s="507"/>
      <c r="I359" s="508"/>
    </row>
    <row r="360" spans="1:9" ht="14.45" customHeight="1">
      <c r="A360" s="65" t="s">
        <v>583</v>
      </c>
      <c r="B360" s="66">
        <v>3</v>
      </c>
      <c r="C360" s="63"/>
      <c r="D360" s="67">
        <v>4646</v>
      </c>
      <c r="E360" s="507" t="s">
        <v>978</v>
      </c>
      <c r="F360" s="507"/>
      <c r="G360" s="507"/>
      <c r="H360" s="507"/>
      <c r="I360" s="508"/>
    </row>
    <row r="361" spans="1:9" ht="14.45" customHeight="1">
      <c r="A361" s="65" t="s">
        <v>584</v>
      </c>
      <c r="B361" s="66">
        <v>18</v>
      </c>
      <c r="C361" s="63"/>
      <c r="D361" s="67">
        <v>4647</v>
      </c>
      <c r="E361" s="507" t="s">
        <v>980</v>
      </c>
      <c r="F361" s="507"/>
      <c r="G361" s="507"/>
      <c r="H361" s="507"/>
      <c r="I361" s="508"/>
    </row>
    <row r="362" spans="1:9" ht="14.45" customHeight="1">
      <c r="A362" s="65" t="s">
        <v>585</v>
      </c>
      <c r="B362" s="66">
        <v>13</v>
      </c>
      <c r="C362" s="63"/>
      <c r="D362" s="67">
        <v>4648</v>
      </c>
      <c r="E362" s="507" t="s">
        <v>982</v>
      </c>
      <c r="F362" s="507"/>
      <c r="G362" s="507"/>
      <c r="H362" s="507"/>
      <c r="I362" s="508"/>
    </row>
    <row r="363" spans="1:9" ht="14.45" customHeight="1">
      <c r="A363" s="65" t="s">
        <v>586</v>
      </c>
      <c r="B363" s="66">
        <v>17</v>
      </c>
      <c r="C363" s="63"/>
      <c r="D363" s="67">
        <v>4649</v>
      </c>
      <c r="E363" s="507" t="s">
        <v>984</v>
      </c>
      <c r="F363" s="507"/>
      <c r="G363" s="507"/>
      <c r="H363" s="507"/>
      <c r="I363" s="508"/>
    </row>
    <row r="364" spans="1:9" ht="14.45" customHeight="1">
      <c r="A364" s="65" t="s">
        <v>587</v>
      </c>
      <c r="B364" s="66">
        <v>13</v>
      </c>
      <c r="C364" s="63"/>
      <c r="D364" s="67">
        <v>4651</v>
      </c>
      <c r="E364" s="507" t="s">
        <v>986</v>
      </c>
      <c r="F364" s="507"/>
      <c r="G364" s="507"/>
      <c r="H364" s="507"/>
      <c r="I364" s="508"/>
    </row>
    <row r="365" spans="1:9" ht="14.45" customHeight="1">
      <c r="A365" s="65" t="s">
        <v>588</v>
      </c>
      <c r="B365" s="66">
        <v>11</v>
      </c>
      <c r="C365" s="63"/>
      <c r="D365" s="67">
        <v>4652</v>
      </c>
      <c r="E365" s="507" t="s">
        <v>988</v>
      </c>
      <c r="F365" s="507"/>
      <c r="G365" s="507"/>
      <c r="H365" s="507"/>
      <c r="I365" s="508"/>
    </row>
    <row r="366" spans="1:9" ht="14.45" customHeight="1">
      <c r="A366" s="65" t="s">
        <v>589</v>
      </c>
      <c r="B366" s="66">
        <v>2</v>
      </c>
      <c r="C366" s="63"/>
      <c r="D366" s="67">
        <v>4661</v>
      </c>
      <c r="E366" s="507" t="s">
        <v>990</v>
      </c>
      <c r="F366" s="507"/>
      <c r="G366" s="507"/>
      <c r="H366" s="507"/>
      <c r="I366" s="508"/>
    </row>
    <row r="367" spans="1:9" ht="14.45" customHeight="1">
      <c r="A367" s="65" t="s">
        <v>590</v>
      </c>
      <c r="B367" s="66">
        <v>13</v>
      </c>
      <c r="C367" s="63"/>
      <c r="D367" s="67">
        <v>4662</v>
      </c>
      <c r="E367" s="507" t="s">
        <v>2586</v>
      </c>
      <c r="F367" s="507"/>
      <c r="G367" s="507"/>
      <c r="H367" s="507"/>
      <c r="I367" s="508"/>
    </row>
    <row r="368" spans="1:9" ht="14.45" customHeight="1">
      <c r="A368" s="65" t="s">
        <v>591</v>
      </c>
      <c r="B368" s="66">
        <v>20</v>
      </c>
      <c r="C368" s="63"/>
      <c r="D368" s="67">
        <v>4663</v>
      </c>
      <c r="E368" s="507" t="s">
        <v>2587</v>
      </c>
      <c r="F368" s="507"/>
      <c r="G368" s="507"/>
      <c r="H368" s="507"/>
      <c r="I368" s="508"/>
    </row>
    <row r="369" spans="1:9" ht="14.45" customHeight="1">
      <c r="A369" s="65" t="s">
        <v>592</v>
      </c>
      <c r="B369" s="66">
        <v>1</v>
      </c>
      <c r="C369" s="63"/>
      <c r="D369" s="67">
        <v>4664</v>
      </c>
      <c r="E369" s="507" t="s">
        <v>994</v>
      </c>
      <c r="F369" s="507"/>
      <c r="G369" s="507"/>
      <c r="H369" s="507"/>
      <c r="I369" s="508"/>
    </row>
    <row r="370" spans="1:9" ht="14.45" customHeight="1">
      <c r="A370" s="65" t="s">
        <v>593</v>
      </c>
      <c r="B370" s="66">
        <v>17</v>
      </c>
      <c r="C370" s="63"/>
      <c r="D370" s="67">
        <v>4665</v>
      </c>
      <c r="E370" s="507" t="s">
        <v>996</v>
      </c>
      <c r="F370" s="507"/>
      <c r="G370" s="507"/>
      <c r="H370" s="507"/>
      <c r="I370" s="508"/>
    </row>
    <row r="371" spans="1:9" ht="14.45" customHeight="1">
      <c r="A371" s="65" t="s">
        <v>594</v>
      </c>
      <c r="B371" s="66">
        <v>20</v>
      </c>
      <c r="C371" s="63"/>
      <c r="D371" s="67">
        <v>4666</v>
      </c>
      <c r="E371" s="507" t="s">
        <v>2588</v>
      </c>
      <c r="F371" s="507"/>
      <c r="G371" s="507"/>
      <c r="H371" s="507"/>
      <c r="I371" s="508"/>
    </row>
    <row r="372" spans="1:9" ht="14.45" customHeight="1">
      <c r="A372" s="65" t="s">
        <v>595</v>
      </c>
      <c r="B372" s="66">
        <v>17</v>
      </c>
      <c r="C372" s="63"/>
      <c r="D372" s="67">
        <v>4669</v>
      </c>
      <c r="E372" s="507" t="s">
        <v>999</v>
      </c>
      <c r="F372" s="507"/>
      <c r="G372" s="507"/>
      <c r="H372" s="507"/>
      <c r="I372" s="508"/>
    </row>
    <row r="373" spans="1:9" ht="14.45" customHeight="1">
      <c r="A373" s="65" t="s">
        <v>596</v>
      </c>
      <c r="B373" s="66">
        <v>15</v>
      </c>
      <c r="C373" s="63"/>
      <c r="D373" s="67">
        <v>4671</v>
      </c>
      <c r="E373" s="507" t="s">
        <v>1001</v>
      </c>
      <c r="F373" s="507"/>
      <c r="G373" s="507"/>
      <c r="H373" s="507"/>
      <c r="I373" s="508"/>
    </row>
    <row r="374" spans="1:9" ht="14.45" customHeight="1">
      <c r="A374" s="65" t="s">
        <v>597</v>
      </c>
      <c r="B374" s="66">
        <v>16</v>
      </c>
      <c r="C374" s="63"/>
      <c r="D374" s="67">
        <v>4672</v>
      </c>
      <c r="E374" s="507" t="s">
        <v>1003</v>
      </c>
      <c r="F374" s="507"/>
      <c r="G374" s="507"/>
      <c r="H374" s="507"/>
      <c r="I374" s="508"/>
    </row>
    <row r="375" spans="1:9" ht="14.45" customHeight="1">
      <c r="A375" s="65" t="s">
        <v>598</v>
      </c>
      <c r="B375" s="66">
        <v>13</v>
      </c>
      <c r="C375" s="63"/>
      <c r="D375" s="67">
        <v>4673</v>
      </c>
      <c r="E375" s="507" t="s">
        <v>1005</v>
      </c>
      <c r="F375" s="507"/>
      <c r="G375" s="507"/>
      <c r="H375" s="507"/>
      <c r="I375" s="508"/>
    </row>
    <row r="376" spans="1:9" ht="27.95" customHeight="1">
      <c r="A376" s="65" t="s">
        <v>599</v>
      </c>
      <c r="B376" s="66">
        <v>17</v>
      </c>
      <c r="C376" s="63"/>
      <c r="D376" s="67">
        <v>4674</v>
      </c>
      <c r="E376" s="507" t="s">
        <v>1007</v>
      </c>
      <c r="F376" s="507"/>
      <c r="G376" s="507"/>
      <c r="H376" s="507"/>
      <c r="I376" s="508"/>
    </row>
    <row r="377" spans="1:9" ht="14.45" customHeight="1">
      <c r="A377" s="65" t="s">
        <v>600</v>
      </c>
      <c r="B377" s="66">
        <v>15</v>
      </c>
      <c r="C377" s="63"/>
      <c r="D377" s="67">
        <v>4675</v>
      </c>
      <c r="E377" s="507" t="s">
        <v>2584</v>
      </c>
      <c r="F377" s="507"/>
      <c r="G377" s="507"/>
      <c r="H377" s="507"/>
      <c r="I377" s="508"/>
    </row>
    <row r="378" spans="1:9" ht="14.45" customHeight="1">
      <c r="A378" s="65" t="s">
        <v>601</v>
      </c>
      <c r="B378" s="66">
        <v>17</v>
      </c>
      <c r="C378" s="63"/>
      <c r="D378" s="67">
        <v>4676</v>
      </c>
      <c r="E378" s="507" t="s">
        <v>2585</v>
      </c>
      <c r="F378" s="507"/>
      <c r="G378" s="507"/>
      <c r="H378" s="507"/>
      <c r="I378" s="508"/>
    </row>
    <row r="379" spans="1:9" ht="14.45" customHeight="1">
      <c r="A379" s="65" t="s">
        <v>602</v>
      </c>
      <c r="B379" s="66">
        <v>18</v>
      </c>
      <c r="C379" s="63"/>
      <c r="D379" s="67">
        <v>4677</v>
      </c>
      <c r="E379" s="507" t="s">
        <v>1011</v>
      </c>
      <c r="F379" s="507"/>
      <c r="G379" s="507"/>
      <c r="H379" s="507"/>
      <c r="I379" s="508"/>
    </row>
    <row r="380" spans="1:9" ht="14.45" customHeight="1">
      <c r="A380" s="65" t="s">
        <v>603</v>
      </c>
      <c r="B380" s="66">
        <v>8</v>
      </c>
      <c r="C380" s="63"/>
      <c r="D380" s="67">
        <v>4690</v>
      </c>
      <c r="E380" s="507" t="s">
        <v>1013</v>
      </c>
      <c r="F380" s="507"/>
      <c r="G380" s="507"/>
      <c r="H380" s="507"/>
      <c r="I380" s="508"/>
    </row>
    <row r="381" spans="1:9" ht="27.95" customHeight="1">
      <c r="A381" s="65" t="s">
        <v>2531</v>
      </c>
      <c r="B381" s="66">
        <v>14</v>
      </c>
      <c r="C381" s="63"/>
      <c r="D381" s="67">
        <v>4711</v>
      </c>
      <c r="E381" s="507" t="s">
        <v>1015</v>
      </c>
      <c r="F381" s="507"/>
      <c r="G381" s="507"/>
      <c r="H381" s="507"/>
      <c r="I381" s="508"/>
    </row>
    <row r="382" spans="1:9" ht="14.45" customHeight="1">
      <c r="A382" s="65" t="s">
        <v>2532</v>
      </c>
      <c r="B382" s="66">
        <v>1</v>
      </c>
      <c r="C382" s="63"/>
      <c r="D382" s="67">
        <v>4719</v>
      </c>
      <c r="E382" s="507" t="s">
        <v>1017</v>
      </c>
      <c r="F382" s="507"/>
      <c r="G382" s="507"/>
      <c r="H382" s="507"/>
      <c r="I382" s="508"/>
    </row>
    <row r="383" spans="1:9" ht="14.45" customHeight="1">
      <c r="A383" s="65" t="s">
        <v>2533</v>
      </c>
      <c r="B383" s="66">
        <v>8</v>
      </c>
      <c r="C383" s="63"/>
      <c r="D383" s="67">
        <v>4721</v>
      </c>
      <c r="E383" s="507" t="s">
        <v>1019</v>
      </c>
      <c r="F383" s="507"/>
      <c r="G383" s="507"/>
      <c r="H383" s="507"/>
      <c r="I383" s="508"/>
    </row>
    <row r="384" spans="1:9" ht="14.45" customHeight="1">
      <c r="A384" s="65" t="s">
        <v>2534</v>
      </c>
      <c r="B384" s="66">
        <v>2</v>
      </c>
      <c r="C384" s="63"/>
      <c r="D384" s="67">
        <v>4722</v>
      </c>
      <c r="E384" s="507" t="s">
        <v>1021</v>
      </c>
      <c r="F384" s="507"/>
      <c r="G384" s="507"/>
      <c r="H384" s="507"/>
      <c r="I384" s="508"/>
    </row>
    <row r="385" spans="1:9" ht="14.45" customHeight="1">
      <c r="A385" s="65" t="s">
        <v>2535</v>
      </c>
      <c r="B385" s="66">
        <v>1</v>
      </c>
      <c r="C385" s="63"/>
      <c r="D385" s="67">
        <v>4723</v>
      </c>
      <c r="E385" s="507" t="s">
        <v>2787</v>
      </c>
      <c r="F385" s="507"/>
      <c r="G385" s="507"/>
      <c r="H385" s="507"/>
      <c r="I385" s="508"/>
    </row>
    <row r="386" spans="1:9" ht="27.95" customHeight="1">
      <c r="A386" s="65" t="s">
        <v>2536</v>
      </c>
      <c r="B386" s="66">
        <v>4</v>
      </c>
      <c r="C386" s="63"/>
      <c r="D386" s="67">
        <v>4724</v>
      </c>
      <c r="E386" s="507" t="s">
        <v>2789</v>
      </c>
      <c r="F386" s="507"/>
      <c r="G386" s="507"/>
      <c r="H386" s="507"/>
      <c r="I386" s="508"/>
    </row>
    <row r="387" spans="1:9" ht="14.45" customHeight="1">
      <c r="A387" s="65" t="s">
        <v>2537</v>
      </c>
      <c r="B387" s="66">
        <v>6</v>
      </c>
      <c r="C387" s="63"/>
      <c r="D387" s="67">
        <v>4725</v>
      </c>
      <c r="E387" s="507" t="s">
        <v>2791</v>
      </c>
      <c r="F387" s="507"/>
      <c r="G387" s="507"/>
      <c r="H387" s="507"/>
      <c r="I387" s="508"/>
    </row>
    <row r="388" spans="1:9" ht="14.45" customHeight="1">
      <c r="A388" s="65" t="s">
        <v>2538</v>
      </c>
      <c r="B388" s="66">
        <v>18</v>
      </c>
      <c r="C388" s="63"/>
      <c r="D388" s="67">
        <v>4726</v>
      </c>
      <c r="E388" s="507" t="s">
        <v>2793</v>
      </c>
      <c r="F388" s="507"/>
      <c r="G388" s="507"/>
      <c r="H388" s="507"/>
      <c r="I388" s="508"/>
    </row>
    <row r="389" spans="1:9" ht="14.45" customHeight="1">
      <c r="A389" s="65" t="s">
        <v>2539</v>
      </c>
      <c r="B389" s="66">
        <v>8</v>
      </c>
      <c r="C389" s="63"/>
      <c r="D389" s="67">
        <v>4729</v>
      </c>
      <c r="E389" s="513" t="s">
        <v>2795</v>
      </c>
      <c r="F389" s="514"/>
      <c r="G389" s="514"/>
      <c r="H389" s="514"/>
      <c r="I389" s="515"/>
    </row>
    <row r="390" spans="1:9" ht="14.45" customHeight="1">
      <c r="A390" s="65" t="s">
        <v>2540</v>
      </c>
      <c r="B390" s="66">
        <v>13</v>
      </c>
      <c r="C390" s="63"/>
      <c r="D390" s="67">
        <v>4730</v>
      </c>
      <c r="E390" s="507" t="s">
        <v>1188</v>
      </c>
      <c r="F390" s="507"/>
      <c r="G390" s="507"/>
      <c r="H390" s="507"/>
      <c r="I390" s="508"/>
    </row>
    <row r="391" spans="1:9" ht="27.95" customHeight="1">
      <c r="A391" s="65" t="s">
        <v>2541</v>
      </c>
      <c r="B391" s="66">
        <v>12</v>
      </c>
      <c r="C391" s="63"/>
      <c r="D391" s="67">
        <v>4741</v>
      </c>
      <c r="E391" s="507" t="s">
        <v>1190</v>
      </c>
      <c r="F391" s="507"/>
      <c r="G391" s="507"/>
      <c r="H391" s="507"/>
      <c r="I391" s="508"/>
    </row>
    <row r="392" spans="1:9" ht="14.45" customHeight="1">
      <c r="A392" s="65" t="s">
        <v>2542</v>
      </c>
      <c r="B392" s="66">
        <v>4</v>
      </c>
      <c r="C392" s="63"/>
      <c r="D392" s="67">
        <v>4742</v>
      </c>
      <c r="E392" s="513" t="s">
        <v>3055</v>
      </c>
      <c r="F392" s="514"/>
      <c r="G392" s="514"/>
      <c r="H392" s="514"/>
      <c r="I392" s="515"/>
    </row>
    <row r="393" spans="1:9" ht="14.45" customHeight="1">
      <c r="A393" s="65" t="s">
        <v>2543</v>
      </c>
      <c r="B393" s="66">
        <v>8</v>
      </c>
      <c r="C393" s="63"/>
      <c r="D393" s="67">
        <v>4743</v>
      </c>
      <c r="E393" s="507" t="s">
        <v>3057</v>
      </c>
      <c r="F393" s="507"/>
      <c r="G393" s="507"/>
      <c r="H393" s="507"/>
      <c r="I393" s="508"/>
    </row>
    <row r="394" spans="1:9" ht="14.45" customHeight="1">
      <c r="A394" s="65" t="s">
        <v>2544</v>
      </c>
      <c r="B394" s="66">
        <v>15</v>
      </c>
      <c r="C394" s="63"/>
      <c r="D394" s="67">
        <v>4751</v>
      </c>
      <c r="E394" s="507" t="s">
        <v>3059</v>
      </c>
      <c r="F394" s="507"/>
      <c r="G394" s="507"/>
      <c r="H394" s="507"/>
      <c r="I394" s="508"/>
    </row>
    <row r="395" spans="1:9" ht="14.45" customHeight="1">
      <c r="A395" s="65" t="s">
        <v>2545</v>
      </c>
      <c r="B395" s="66">
        <v>18</v>
      </c>
      <c r="C395" s="63"/>
      <c r="D395" s="67">
        <v>4752</v>
      </c>
      <c r="E395" s="513" t="s">
        <v>3061</v>
      </c>
      <c r="F395" s="514"/>
      <c r="G395" s="514"/>
      <c r="H395" s="514"/>
      <c r="I395" s="515"/>
    </row>
    <row r="396" spans="1:9" ht="27.95" customHeight="1">
      <c r="A396" s="65" t="s">
        <v>2546</v>
      </c>
      <c r="B396" s="66">
        <v>7</v>
      </c>
      <c r="C396" s="63"/>
      <c r="D396" s="67">
        <v>4753</v>
      </c>
      <c r="E396" s="507" t="s">
        <v>3063</v>
      </c>
      <c r="F396" s="507"/>
      <c r="G396" s="507"/>
      <c r="H396" s="507"/>
      <c r="I396" s="508"/>
    </row>
    <row r="397" spans="1:9" ht="14.45" customHeight="1">
      <c r="A397" s="65" t="s">
        <v>2547</v>
      </c>
      <c r="B397" s="66">
        <v>1</v>
      </c>
      <c r="C397" s="63"/>
      <c r="D397" s="67">
        <v>4754</v>
      </c>
      <c r="E397" s="513" t="s">
        <v>3065</v>
      </c>
      <c r="F397" s="514"/>
      <c r="G397" s="514"/>
      <c r="H397" s="514"/>
      <c r="I397" s="515"/>
    </row>
    <row r="398" spans="1:9" ht="27.95" customHeight="1">
      <c r="A398" s="65" t="s">
        <v>2548</v>
      </c>
      <c r="B398" s="66">
        <v>17</v>
      </c>
      <c r="C398" s="63"/>
      <c r="D398" s="67">
        <v>4759</v>
      </c>
      <c r="E398" s="507" t="s">
        <v>3067</v>
      </c>
      <c r="F398" s="507"/>
      <c r="G398" s="507"/>
      <c r="H398" s="507"/>
      <c r="I398" s="508"/>
    </row>
    <row r="399" spans="1:9" ht="14.45" customHeight="1">
      <c r="A399" s="65" t="s">
        <v>2549</v>
      </c>
      <c r="B399" s="66">
        <v>15</v>
      </c>
      <c r="C399" s="63"/>
      <c r="D399" s="67">
        <v>4761</v>
      </c>
      <c r="E399" s="507" t="s">
        <v>3069</v>
      </c>
      <c r="F399" s="507"/>
      <c r="G399" s="507"/>
      <c r="H399" s="507"/>
      <c r="I399" s="508"/>
    </row>
    <row r="400" spans="1:9" ht="27.95" customHeight="1">
      <c r="A400" s="65" t="s">
        <v>2550</v>
      </c>
      <c r="B400" s="66">
        <v>4</v>
      </c>
      <c r="C400" s="63"/>
      <c r="D400" s="67">
        <v>4762</v>
      </c>
      <c r="E400" s="507" t="s">
        <v>3071</v>
      </c>
      <c r="F400" s="507"/>
      <c r="G400" s="507"/>
      <c r="H400" s="507"/>
      <c r="I400" s="508"/>
    </row>
    <row r="401" spans="1:9" ht="14.45" customHeight="1">
      <c r="A401" s="65" t="s">
        <v>943</v>
      </c>
      <c r="B401" s="66">
        <v>13</v>
      </c>
      <c r="C401" s="63"/>
      <c r="D401" s="67">
        <v>4763</v>
      </c>
      <c r="E401" s="507" t="s">
        <v>3073</v>
      </c>
      <c r="F401" s="507"/>
      <c r="G401" s="507"/>
      <c r="H401" s="507"/>
      <c r="I401" s="508"/>
    </row>
    <row r="402" spans="1:9" ht="14.45" customHeight="1">
      <c r="A402" s="65" t="s">
        <v>944</v>
      </c>
      <c r="B402" s="66">
        <v>1</v>
      </c>
      <c r="C402" s="63"/>
      <c r="D402" s="67">
        <v>4764</v>
      </c>
      <c r="E402" s="507" t="s">
        <v>3075</v>
      </c>
      <c r="F402" s="507"/>
      <c r="G402" s="507"/>
      <c r="H402" s="507"/>
      <c r="I402" s="508"/>
    </row>
    <row r="403" spans="1:9" ht="14.45" customHeight="1">
      <c r="A403" s="65" t="s">
        <v>945</v>
      </c>
      <c r="B403" s="66">
        <v>14</v>
      </c>
      <c r="C403" s="63"/>
      <c r="D403" s="67">
        <v>4765</v>
      </c>
      <c r="E403" s="507" t="s">
        <v>3077</v>
      </c>
      <c r="F403" s="507"/>
      <c r="G403" s="507"/>
      <c r="H403" s="507"/>
      <c r="I403" s="508"/>
    </row>
    <row r="404" spans="1:9" ht="14.45" customHeight="1">
      <c r="A404" s="65" t="s">
        <v>946</v>
      </c>
      <c r="B404" s="66">
        <v>17</v>
      </c>
      <c r="C404" s="63"/>
      <c r="D404" s="67">
        <v>4771</v>
      </c>
      <c r="E404" s="507" t="s">
        <v>1175</v>
      </c>
      <c r="F404" s="507"/>
      <c r="G404" s="507"/>
      <c r="H404" s="507"/>
      <c r="I404" s="508"/>
    </row>
    <row r="405" spans="1:9" ht="14.45" customHeight="1">
      <c r="A405" s="65" t="s">
        <v>947</v>
      </c>
      <c r="B405" s="66">
        <v>17</v>
      </c>
      <c r="C405" s="63"/>
      <c r="D405" s="67">
        <v>4772</v>
      </c>
      <c r="E405" s="507" t="s">
        <v>1177</v>
      </c>
      <c r="F405" s="507"/>
      <c r="G405" s="507"/>
      <c r="H405" s="507"/>
      <c r="I405" s="508"/>
    </row>
    <row r="406" spans="1:9" ht="14.45" customHeight="1">
      <c r="A406" s="65" t="s">
        <v>948</v>
      </c>
      <c r="B406" s="66">
        <v>20</v>
      </c>
      <c r="C406" s="63"/>
      <c r="D406" s="67">
        <v>4773</v>
      </c>
      <c r="E406" s="507" t="s">
        <v>1179</v>
      </c>
      <c r="F406" s="507"/>
      <c r="G406" s="507"/>
      <c r="H406" s="507"/>
      <c r="I406" s="508"/>
    </row>
    <row r="407" spans="1:9" ht="27.95" customHeight="1">
      <c r="A407" s="65" t="s">
        <v>949</v>
      </c>
      <c r="B407" s="66">
        <v>14</v>
      </c>
      <c r="C407" s="63"/>
      <c r="D407" s="67">
        <v>4774</v>
      </c>
      <c r="E407" s="507" t="s">
        <v>1181</v>
      </c>
      <c r="F407" s="507"/>
      <c r="G407" s="507"/>
      <c r="H407" s="507"/>
      <c r="I407" s="508"/>
    </row>
    <row r="408" spans="1:9" ht="14.45" customHeight="1">
      <c r="A408" s="65" t="s">
        <v>950</v>
      </c>
      <c r="B408" s="66">
        <v>9</v>
      </c>
      <c r="C408" s="63"/>
      <c r="D408" s="67">
        <v>4775</v>
      </c>
      <c r="E408" s="513" t="s">
        <v>1183</v>
      </c>
      <c r="F408" s="514"/>
      <c r="G408" s="514"/>
      <c r="H408" s="514"/>
      <c r="I408" s="515"/>
    </row>
    <row r="409" spans="1:9" ht="27.95" customHeight="1">
      <c r="A409" s="65" t="s">
        <v>951</v>
      </c>
      <c r="B409" s="66">
        <v>7</v>
      </c>
      <c r="C409" s="63"/>
      <c r="D409" s="67">
        <v>4776</v>
      </c>
      <c r="E409" s="507" t="s">
        <v>1281</v>
      </c>
      <c r="F409" s="507"/>
      <c r="G409" s="507"/>
      <c r="H409" s="507"/>
      <c r="I409" s="508"/>
    </row>
    <row r="410" spans="1:9" ht="14.45" customHeight="1">
      <c r="A410" s="65" t="s">
        <v>952</v>
      </c>
      <c r="B410" s="66">
        <v>12</v>
      </c>
      <c r="C410" s="63"/>
      <c r="D410" s="67">
        <v>4777</v>
      </c>
      <c r="E410" s="507" t="s">
        <v>1283</v>
      </c>
      <c r="F410" s="507"/>
      <c r="G410" s="507"/>
      <c r="H410" s="507"/>
      <c r="I410" s="508"/>
    </row>
    <row r="411" spans="1:9" ht="14.45" customHeight="1">
      <c r="A411" s="65" t="s">
        <v>953</v>
      </c>
      <c r="B411" s="66">
        <v>12</v>
      </c>
      <c r="C411" s="63"/>
      <c r="D411" s="67">
        <v>4778</v>
      </c>
      <c r="E411" s="507" t="s">
        <v>1285</v>
      </c>
      <c r="F411" s="507"/>
      <c r="G411" s="507"/>
      <c r="H411" s="507"/>
      <c r="I411" s="508"/>
    </row>
    <row r="412" spans="1:9" ht="14.45" customHeight="1">
      <c r="A412" s="65" t="s">
        <v>954</v>
      </c>
      <c r="B412" s="66">
        <v>17</v>
      </c>
      <c r="C412" s="63"/>
      <c r="D412" s="67">
        <v>4779</v>
      </c>
      <c r="E412" s="507" t="s">
        <v>1287</v>
      </c>
      <c r="F412" s="507"/>
      <c r="G412" s="507"/>
      <c r="H412" s="507"/>
      <c r="I412" s="508"/>
    </row>
    <row r="413" spans="1:9" ht="14.45" customHeight="1">
      <c r="A413" s="65" t="s">
        <v>955</v>
      </c>
      <c r="B413" s="66">
        <v>7</v>
      </c>
      <c r="C413" s="63"/>
      <c r="D413" s="67">
        <v>4781</v>
      </c>
      <c r="E413" s="513" t="s">
        <v>2920</v>
      </c>
      <c r="F413" s="514"/>
      <c r="G413" s="514"/>
      <c r="H413" s="514"/>
      <c r="I413" s="515"/>
    </row>
    <row r="414" spans="1:9" ht="14.45" customHeight="1">
      <c r="A414" s="65" t="s">
        <v>956</v>
      </c>
      <c r="B414" s="66">
        <v>3</v>
      </c>
      <c r="C414" s="63"/>
      <c r="D414" s="67">
        <v>4782</v>
      </c>
      <c r="E414" s="507" t="s">
        <v>2922</v>
      </c>
      <c r="F414" s="507"/>
      <c r="G414" s="507"/>
      <c r="H414" s="507"/>
      <c r="I414" s="508"/>
    </row>
    <row r="415" spans="1:9" ht="14.45" customHeight="1">
      <c r="A415" s="65" t="s">
        <v>957</v>
      </c>
      <c r="B415" s="66">
        <v>8</v>
      </c>
      <c r="C415" s="63"/>
      <c r="D415" s="67">
        <v>4789</v>
      </c>
      <c r="E415" s="507" t="s">
        <v>2924</v>
      </c>
      <c r="F415" s="507"/>
      <c r="G415" s="507"/>
      <c r="H415" s="507"/>
      <c r="I415" s="508"/>
    </row>
    <row r="416" spans="1:9" ht="14.45" customHeight="1">
      <c r="A416" s="65" t="s">
        <v>958</v>
      </c>
      <c r="B416" s="66">
        <v>15</v>
      </c>
      <c r="C416" s="63"/>
      <c r="D416" s="67">
        <v>4791</v>
      </c>
      <c r="E416" s="507" t="s">
        <v>2926</v>
      </c>
      <c r="F416" s="507"/>
      <c r="G416" s="507"/>
      <c r="H416" s="507"/>
      <c r="I416" s="508"/>
    </row>
    <row r="417" spans="1:9" ht="14.45" customHeight="1">
      <c r="A417" s="65" t="s">
        <v>959</v>
      </c>
      <c r="B417" s="66">
        <v>10</v>
      </c>
      <c r="C417" s="63"/>
      <c r="D417" s="67">
        <v>4799</v>
      </c>
      <c r="E417" s="507" t="s">
        <v>2928</v>
      </c>
      <c r="F417" s="507"/>
      <c r="G417" s="507"/>
      <c r="H417" s="507"/>
      <c r="I417" s="508"/>
    </row>
    <row r="418" spans="1:9" ht="14.45" customHeight="1">
      <c r="A418" s="65" t="s">
        <v>960</v>
      </c>
      <c r="B418" s="66">
        <v>12</v>
      </c>
      <c r="C418" s="63"/>
      <c r="D418" s="67">
        <v>4910</v>
      </c>
      <c r="E418" s="507" t="s">
        <v>2930</v>
      </c>
      <c r="F418" s="507"/>
      <c r="G418" s="507"/>
      <c r="H418" s="507"/>
      <c r="I418" s="508"/>
    </row>
    <row r="419" spans="1:9" ht="14.45" customHeight="1">
      <c r="A419" s="65" t="s">
        <v>961</v>
      </c>
      <c r="B419" s="66">
        <v>12</v>
      </c>
      <c r="C419" s="63"/>
      <c r="D419" s="67">
        <v>4920</v>
      </c>
      <c r="E419" s="507" t="s">
        <v>2932</v>
      </c>
      <c r="F419" s="507"/>
      <c r="G419" s="507"/>
      <c r="H419" s="507"/>
      <c r="I419" s="508"/>
    </row>
    <row r="420" spans="1:9" ht="14.45" customHeight="1">
      <c r="A420" s="65" t="s">
        <v>1144</v>
      </c>
      <c r="B420" s="66">
        <v>19</v>
      </c>
      <c r="C420" s="63"/>
      <c r="D420" s="67">
        <v>4931</v>
      </c>
      <c r="E420" s="507" t="s">
        <v>2934</v>
      </c>
      <c r="F420" s="507"/>
      <c r="G420" s="507"/>
      <c r="H420" s="507"/>
      <c r="I420" s="508"/>
    </row>
    <row r="421" spans="1:9" ht="14.45" customHeight="1">
      <c r="A421" s="65" t="s">
        <v>1145</v>
      </c>
      <c r="B421" s="66">
        <v>4</v>
      </c>
      <c r="C421" s="63"/>
      <c r="D421" s="67">
        <v>4932</v>
      </c>
      <c r="E421" s="507" t="s">
        <v>2936</v>
      </c>
      <c r="F421" s="507"/>
      <c r="G421" s="507"/>
      <c r="H421" s="507"/>
      <c r="I421" s="508"/>
    </row>
    <row r="422" spans="1:9" ht="14.45" customHeight="1">
      <c r="A422" s="65" t="s">
        <v>1146</v>
      </c>
      <c r="B422" s="66">
        <v>19</v>
      </c>
      <c r="C422" s="63"/>
      <c r="D422" s="67">
        <v>4939</v>
      </c>
      <c r="E422" s="507" t="s">
        <v>2938</v>
      </c>
      <c r="F422" s="507"/>
      <c r="G422" s="507"/>
      <c r="H422" s="507"/>
      <c r="I422" s="508"/>
    </row>
    <row r="423" spans="1:9" ht="14.45" customHeight="1">
      <c r="A423" s="65" t="s">
        <v>1147</v>
      </c>
      <c r="B423" s="66">
        <v>6</v>
      </c>
      <c r="C423" s="63"/>
      <c r="D423" s="67">
        <v>4941</v>
      </c>
      <c r="E423" s="507" t="s">
        <v>2591</v>
      </c>
      <c r="F423" s="507"/>
      <c r="G423" s="507"/>
      <c r="H423" s="507"/>
      <c r="I423" s="508"/>
    </row>
    <row r="424" spans="1:9" ht="14.45" customHeight="1">
      <c r="A424" s="65" t="s">
        <v>1148</v>
      </c>
      <c r="B424" s="66">
        <v>17</v>
      </c>
      <c r="C424" s="63"/>
      <c r="D424" s="67">
        <v>4942</v>
      </c>
      <c r="E424" s="507" t="s">
        <v>2941</v>
      </c>
      <c r="F424" s="507"/>
      <c r="G424" s="507"/>
      <c r="H424" s="507"/>
      <c r="I424" s="508"/>
    </row>
    <row r="425" spans="1:9" ht="14.45" customHeight="1">
      <c r="A425" s="65" t="s">
        <v>1149</v>
      </c>
      <c r="B425" s="66">
        <v>10</v>
      </c>
      <c r="C425" s="63"/>
      <c r="D425" s="67">
        <v>4950</v>
      </c>
      <c r="E425" s="507" t="s">
        <v>2592</v>
      </c>
      <c r="F425" s="507"/>
      <c r="G425" s="507"/>
      <c r="H425" s="507"/>
      <c r="I425" s="508"/>
    </row>
    <row r="426" spans="1:9" ht="14.45" customHeight="1">
      <c r="A426" s="65" t="s">
        <v>1150</v>
      </c>
      <c r="B426" s="66">
        <v>17</v>
      </c>
      <c r="C426" s="63"/>
      <c r="D426" s="67">
        <v>5010</v>
      </c>
      <c r="E426" s="507" t="s">
        <v>2593</v>
      </c>
      <c r="F426" s="507"/>
      <c r="G426" s="507"/>
      <c r="H426" s="507"/>
      <c r="I426" s="508"/>
    </row>
    <row r="427" spans="1:9" ht="14.45" customHeight="1">
      <c r="A427" s="65" t="s">
        <v>1151</v>
      </c>
      <c r="B427" s="66">
        <v>5</v>
      </c>
      <c r="C427" s="63"/>
      <c r="D427" s="67">
        <v>5020</v>
      </c>
      <c r="E427" s="507" t="s">
        <v>2594</v>
      </c>
      <c r="F427" s="507"/>
      <c r="G427" s="507"/>
      <c r="H427" s="507"/>
      <c r="I427" s="508"/>
    </row>
    <row r="428" spans="1:9" ht="14.45" customHeight="1">
      <c r="A428" s="65" t="s">
        <v>1152</v>
      </c>
      <c r="B428" s="66">
        <v>13</v>
      </c>
      <c r="C428" s="63"/>
      <c r="D428" s="67">
        <v>5030</v>
      </c>
      <c r="E428" s="507" t="s">
        <v>905</v>
      </c>
      <c r="F428" s="507"/>
      <c r="G428" s="507"/>
      <c r="H428" s="507"/>
      <c r="I428" s="508"/>
    </row>
    <row r="429" spans="1:9" ht="14.45" customHeight="1">
      <c r="A429" s="65" t="s">
        <v>1153</v>
      </c>
      <c r="B429" s="66">
        <v>12</v>
      </c>
      <c r="C429" s="63"/>
      <c r="D429" s="67">
        <v>5040</v>
      </c>
      <c r="E429" s="507" t="s">
        <v>907</v>
      </c>
      <c r="F429" s="507"/>
      <c r="G429" s="507"/>
      <c r="H429" s="507"/>
      <c r="I429" s="508"/>
    </row>
    <row r="430" spans="1:9" ht="14.45" customHeight="1">
      <c r="A430" s="65" t="s">
        <v>1154</v>
      </c>
      <c r="B430" s="66">
        <v>17</v>
      </c>
      <c r="C430" s="63"/>
      <c r="D430" s="67">
        <v>5110</v>
      </c>
      <c r="E430" s="507" t="s">
        <v>909</v>
      </c>
      <c r="F430" s="507"/>
      <c r="G430" s="507"/>
      <c r="H430" s="507"/>
      <c r="I430" s="508"/>
    </row>
    <row r="431" spans="1:9" ht="14.45" customHeight="1">
      <c r="A431" s="65" t="s">
        <v>1155</v>
      </c>
      <c r="B431" s="66">
        <v>16</v>
      </c>
      <c r="C431" s="63"/>
      <c r="D431" s="67">
        <v>5121</v>
      </c>
      <c r="E431" s="507" t="s">
        <v>911</v>
      </c>
      <c r="F431" s="507"/>
      <c r="G431" s="507"/>
      <c r="H431" s="507"/>
      <c r="I431" s="508"/>
    </row>
    <row r="432" spans="1:9" ht="14.45" customHeight="1">
      <c r="A432" s="65" t="s">
        <v>1156</v>
      </c>
      <c r="B432" s="66">
        <v>16</v>
      </c>
      <c r="C432" s="63"/>
      <c r="D432" s="67">
        <v>5122</v>
      </c>
      <c r="E432" s="507" t="s">
        <v>2595</v>
      </c>
      <c r="F432" s="507"/>
      <c r="G432" s="507"/>
      <c r="H432" s="507"/>
      <c r="I432" s="508"/>
    </row>
    <row r="433" spans="1:9" ht="14.45" customHeight="1">
      <c r="A433" s="65" t="s">
        <v>1157</v>
      </c>
      <c r="B433" s="66">
        <v>13</v>
      </c>
      <c r="C433" s="63"/>
      <c r="D433" s="67">
        <v>5210</v>
      </c>
      <c r="E433" s="507" t="s">
        <v>1542</v>
      </c>
      <c r="F433" s="507"/>
      <c r="G433" s="507"/>
      <c r="H433" s="507"/>
      <c r="I433" s="508"/>
    </row>
    <row r="434" spans="1:9" ht="14.45" customHeight="1">
      <c r="A434" s="65" t="s">
        <v>2773</v>
      </c>
      <c r="B434" s="66">
        <v>12</v>
      </c>
      <c r="C434" s="63"/>
      <c r="D434" s="67">
        <v>5221</v>
      </c>
      <c r="E434" s="507" t="s">
        <v>915</v>
      </c>
      <c r="F434" s="507"/>
      <c r="G434" s="507"/>
      <c r="H434" s="507"/>
      <c r="I434" s="508"/>
    </row>
    <row r="435" spans="1:9" ht="14.45" customHeight="1">
      <c r="A435" s="65" t="s">
        <v>2774</v>
      </c>
      <c r="B435" s="66">
        <v>19</v>
      </c>
      <c r="C435" s="63"/>
      <c r="D435" s="67">
        <v>5222</v>
      </c>
      <c r="E435" s="507" t="s">
        <v>917</v>
      </c>
      <c r="F435" s="507"/>
      <c r="G435" s="507"/>
      <c r="H435" s="507"/>
      <c r="I435" s="508"/>
    </row>
    <row r="436" spans="1:9" ht="14.45" customHeight="1">
      <c r="A436" s="65" t="s">
        <v>2775</v>
      </c>
      <c r="B436" s="66">
        <v>20</v>
      </c>
      <c r="C436" s="63"/>
      <c r="D436" s="67">
        <v>5223</v>
      </c>
      <c r="E436" s="507" t="s">
        <v>919</v>
      </c>
      <c r="F436" s="507"/>
      <c r="G436" s="507"/>
      <c r="H436" s="507"/>
      <c r="I436" s="508"/>
    </row>
    <row r="437" spans="1:9" ht="14.45" customHeight="1">
      <c r="A437" s="65" t="s">
        <v>2776</v>
      </c>
      <c r="B437" s="66">
        <v>14</v>
      </c>
      <c r="C437" s="63"/>
      <c r="D437" s="67">
        <v>5224</v>
      </c>
      <c r="E437" s="507" t="s">
        <v>921</v>
      </c>
      <c r="F437" s="507"/>
      <c r="G437" s="507"/>
      <c r="H437" s="507"/>
      <c r="I437" s="508"/>
    </row>
    <row r="438" spans="1:9" ht="14.45" customHeight="1">
      <c r="A438" s="65" t="s">
        <v>2777</v>
      </c>
      <c r="B438" s="66">
        <v>2</v>
      </c>
      <c r="C438" s="63"/>
      <c r="D438" s="67">
        <v>5229</v>
      </c>
      <c r="E438" s="507" t="s">
        <v>923</v>
      </c>
      <c r="F438" s="507"/>
      <c r="G438" s="507"/>
      <c r="H438" s="507"/>
      <c r="I438" s="508"/>
    </row>
    <row r="439" spans="1:9" ht="14.45" customHeight="1">
      <c r="A439" s="65" t="s">
        <v>2778</v>
      </c>
      <c r="B439" s="66">
        <v>1</v>
      </c>
      <c r="C439" s="63"/>
      <c r="D439" s="67">
        <v>5310</v>
      </c>
      <c r="E439" s="507" t="s">
        <v>925</v>
      </c>
      <c r="F439" s="507"/>
      <c r="G439" s="507"/>
      <c r="H439" s="507"/>
      <c r="I439" s="508"/>
    </row>
    <row r="440" spans="1:9" ht="14.45" customHeight="1">
      <c r="A440" s="65" t="s">
        <v>2779</v>
      </c>
      <c r="B440" s="66">
        <v>17</v>
      </c>
      <c r="C440" s="63"/>
      <c r="D440" s="67">
        <v>5320</v>
      </c>
      <c r="E440" s="507" t="s">
        <v>927</v>
      </c>
      <c r="F440" s="507"/>
      <c r="G440" s="507"/>
      <c r="H440" s="507"/>
      <c r="I440" s="508"/>
    </row>
    <row r="441" spans="1:9" ht="14.45" customHeight="1">
      <c r="A441" s="65" t="s">
        <v>2780</v>
      </c>
      <c r="B441" s="66">
        <v>10</v>
      </c>
      <c r="C441" s="63"/>
      <c r="D441" s="67">
        <v>5510</v>
      </c>
      <c r="E441" s="507" t="s">
        <v>1069</v>
      </c>
      <c r="F441" s="507"/>
      <c r="G441" s="507"/>
      <c r="H441" s="507"/>
      <c r="I441" s="508"/>
    </row>
    <row r="442" spans="1:9" ht="14.45" customHeight="1">
      <c r="A442" s="65" t="s">
        <v>2781</v>
      </c>
      <c r="B442" s="66">
        <v>13</v>
      </c>
      <c r="C442" s="63"/>
      <c r="D442" s="67">
        <v>5520</v>
      </c>
      <c r="E442" s="507" t="s">
        <v>1071</v>
      </c>
      <c r="F442" s="507"/>
      <c r="G442" s="507"/>
      <c r="H442" s="507"/>
      <c r="I442" s="508"/>
    </row>
    <row r="443" spans="1:9" ht="14.45" customHeight="1">
      <c r="A443" s="65" t="s">
        <v>2782</v>
      </c>
      <c r="B443" s="66">
        <v>3</v>
      </c>
      <c r="C443" s="63"/>
      <c r="D443" s="67">
        <v>5530</v>
      </c>
      <c r="E443" s="507" t="s">
        <v>1073</v>
      </c>
      <c r="F443" s="507"/>
      <c r="G443" s="507"/>
      <c r="H443" s="507"/>
      <c r="I443" s="508"/>
    </row>
    <row r="444" spans="1:9" ht="14.45" customHeight="1">
      <c r="A444" s="65" t="s">
        <v>2783</v>
      </c>
      <c r="B444" s="66">
        <v>17</v>
      </c>
      <c r="C444" s="63"/>
      <c r="D444" s="67">
        <v>5590</v>
      </c>
      <c r="E444" s="507" t="s">
        <v>2590</v>
      </c>
      <c r="F444" s="507"/>
      <c r="G444" s="507"/>
      <c r="H444" s="507"/>
      <c r="I444" s="508"/>
    </row>
    <row r="445" spans="1:9" ht="14.45" customHeight="1">
      <c r="A445" s="65" t="s">
        <v>2784</v>
      </c>
      <c r="B445" s="66">
        <v>17</v>
      </c>
      <c r="C445" s="63"/>
      <c r="D445" s="67">
        <v>5610</v>
      </c>
      <c r="E445" s="507" t="s">
        <v>1076</v>
      </c>
      <c r="F445" s="507"/>
      <c r="G445" s="507"/>
      <c r="H445" s="507"/>
      <c r="I445" s="508"/>
    </row>
    <row r="446" spans="1:9" ht="14.45" customHeight="1">
      <c r="A446" s="65" t="s">
        <v>2785</v>
      </c>
      <c r="B446" s="66">
        <v>20</v>
      </c>
      <c r="C446" s="63"/>
      <c r="D446" s="67">
        <v>5621</v>
      </c>
      <c r="E446" s="507" t="s">
        <v>1078</v>
      </c>
      <c r="F446" s="507"/>
      <c r="G446" s="507"/>
      <c r="H446" s="507"/>
      <c r="I446" s="508"/>
    </row>
    <row r="447" spans="1:9" ht="14.45" customHeight="1">
      <c r="A447" s="65" t="s">
        <v>1236</v>
      </c>
      <c r="B447" s="66">
        <v>18</v>
      </c>
      <c r="C447" s="63"/>
      <c r="D447" s="67">
        <v>5629</v>
      </c>
      <c r="E447" s="507" t="s">
        <v>1080</v>
      </c>
      <c r="F447" s="507"/>
      <c r="G447" s="507"/>
      <c r="H447" s="507"/>
      <c r="I447" s="508"/>
    </row>
    <row r="448" spans="1:9" ht="14.45" customHeight="1">
      <c r="A448" s="65" t="s">
        <v>1237</v>
      </c>
      <c r="B448" s="66">
        <v>1</v>
      </c>
      <c r="C448" s="63"/>
      <c r="D448" s="67">
        <v>5630</v>
      </c>
      <c r="E448" s="507" t="s">
        <v>1082</v>
      </c>
      <c r="F448" s="507"/>
      <c r="G448" s="507"/>
      <c r="H448" s="507"/>
      <c r="I448" s="508"/>
    </row>
    <row r="449" spans="1:9" ht="14.45" customHeight="1">
      <c r="A449" s="65" t="s">
        <v>1238</v>
      </c>
      <c r="B449" s="66">
        <v>5</v>
      </c>
      <c r="C449" s="63"/>
      <c r="D449" s="67">
        <v>5811</v>
      </c>
      <c r="E449" s="507" t="s">
        <v>3046</v>
      </c>
      <c r="F449" s="507"/>
      <c r="G449" s="507"/>
      <c r="H449" s="507"/>
      <c r="I449" s="508"/>
    </row>
    <row r="450" spans="1:9" ht="14.45" customHeight="1">
      <c r="A450" s="65" t="s">
        <v>1239</v>
      </c>
      <c r="B450" s="66">
        <v>13</v>
      </c>
      <c r="C450" s="63"/>
      <c r="D450" s="67">
        <v>5812</v>
      </c>
      <c r="E450" s="507" t="s">
        <v>1085</v>
      </c>
      <c r="F450" s="507"/>
      <c r="G450" s="507"/>
      <c r="H450" s="507"/>
      <c r="I450" s="508"/>
    </row>
    <row r="451" spans="1:9" ht="14.45" customHeight="1">
      <c r="A451" s="65" t="s">
        <v>1240</v>
      </c>
      <c r="B451" s="66">
        <v>5</v>
      </c>
      <c r="C451" s="63"/>
      <c r="D451" s="67">
        <v>5813</v>
      </c>
      <c r="E451" s="507" t="s">
        <v>3047</v>
      </c>
      <c r="F451" s="507"/>
      <c r="G451" s="507"/>
      <c r="H451" s="507"/>
      <c r="I451" s="508"/>
    </row>
    <row r="452" spans="1:9" ht="14.45" customHeight="1">
      <c r="A452" s="65" t="s">
        <v>1241</v>
      </c>
      <c r="B452" s="66">
        <v>1</v>
      </c>
      <c r="C452" s="63"/>
      <c r="D452" s="67">
        <v>5814</v>
      </c>
      <c r="E452" s="507" t="s">
        <v>1088</v>
      </c>
      <c r="F452" s="507"/>
      <c r="G452" s="507"/>
      <c r="H452" s="507"/>
      <c r="I452" s="508"/>
    </row>
    <row r="453" spans="1:9" ht="14.45" customHeight="1">
      <c r="A453" s="65" t="s">
        <v>1242</v>
      </c>
      <c r="B453" s="66">
        <v>6</v>
      </c>
      <c r="C453" s="63"/>
      <c r="D453" s="67">
        <v>5819</v>
      </c>
      <c r="E453" s="507" t="s">
        <v>1090</v>
      </c>
      <c r="F453" s="507"/>
      <c r="G453" s="507"/>
      <c r="H453" s="507"/>
      <c r="I453" s="508"/>
    </row>
    <row r="454" spans="1:9" ht="14.45" customHeight="1">
      <c r="A454" s="65" t="s">
        <v>1243</v>
      </c>
      <c r="B454" s="66">
        <v>20</v>
      </c>
      <c r="C454" s="63"/>
      <c r="D454" s="67">
        <v>5821</v>
      </c>
      <c r="E454" s="507" t="s">
        <v>1092</v>
      </c>
      <c r="F454" s="507"/>
      <c r="G454" s="507"/>
      <c r="H454" s="507"/>
      <c r="I454" s="508"/>
    </row>
    <row r="455" spans="1:9" ht="14.45" customHeight="1">
      <c r="A455" s="65" t="s">
        <v>1244</v>
      </c>
      <c r="B455" s="66">
        <v>2</v>
      </c>
      <c r="C455" s="63"/>
      <c r="D455" s="67">
        <v>5829</v>
      </c>
      <c r="E455" s="507" t="s">
        <v>1094</v>
      </c>
      <c r="F455" s="507"/>
      <c r="G455" s="507"/>
      <c r="H455" s="507"/>
      <c r="I455" s="508"/>
    </row>
    <row r="456" spans="1:9" ht="14.45" customHeight="1">
      <c r="A456" s="65" t="s">
        <v>1245</v>
      </c>
      <c r="B456" s="66">
        <v>18</v>
      </c>
      <c r="C456" s="63"/>
      <c r="D456" s="67">
        <v>5911</v>
      </c>
      <c r="E456" s="507" t="s">
        <v>1096</v>
      </c>
      <c r="F456" s="507"/>
      <c r="G456" s="507"/>
      <c r="H456" s="507"/>
      <c r="I456" s="508"/>
    </row>
    <row r="457" spans="1:9" ht="14.45" customHeight="1">
      <c r="A457" s="65" t="s">
        <v>1246</v>
      </c>
      <c r="B457" s="66">
        <v>20</v>
      </c>
      <c r="C457" s="63"/>
      <c r="D457" s="67">
        <v>5912</v>
      </c>
      <c r="E457" s="513" t="s">
        <v>962</v>
      </c>
      <c r="F457" s="514"/>
      <c r="G457" s="514"/>
      <c r="H457" s="514"/>
      <c r="I457" s="515"/>
    </row>
    <row r="458" spans="1:9" ht="14.45" customHeight="1">
      <c r="A458" s="65" t="s">
        <v>1247</v>
      </c>
      <c r="B458" s="66">
        <v>6</v>
      </c>
      <c r="C458" s="63"/>
      <c r="D458" s="67">
        <v>5913</v>
      </c>
      <c r="E458" s="507" t="s">
        <v>964</v>
      </c>
      <c r="F458" s="507"/>
      <c r="G458" s="507"/>
      <c r="H458" s="507"/>
      <c r="I458" s="508"/>
    </row>
    <row r="459" spans="1:9" ht="14.45" customHeight="1">
      <c r="A459" s="65" t="s">
        <v>1248</v>
      </c>
      <c r="B459" s="66">
        <v>18</v>
      </c>
      <c r="C459" s="63"/>
      <c r="D459" s="67">
        <v>5914</v>
      </c>
      <c r="E459" s="507" t="s">
        <v>2816</v>
      </c>
      <c r="F459" s="507"/>
      <c r="G459" s="507"/>
      <c r="H459" s="507"/>
      <c r="I459" s="508"/>
    </row>
    <row r="460" spans="1:9" ht="14.45" customHeight="1">
      <c r="A460" s="65" t="s">
        <v>1249</v>
      </c>
      <c r="B460" s="66">
        <v>18</v>
      </c>
      <c r="C460" s="63"/>
      <c r="D460" s="67">
        <v>5920</v>
      </c>
      <c r="E460" s="507" t="s">
        <v>2818</v>
      </c>
      <c r="F460" s="507"/>
      <c r="G460" s="507"/>
      <c r="H460" s="507"/>
      <c r="I460" s="508"/>
    </row>
    <row r="461" spans="1:9" ht="14.45" customHeight="1">
      <c r="A461" s="65" t="s">
        <v>1250</v>
      </c>
      <c r="B461" s="66">
        <v>7</v>
      </c>
      <c r="C461" s="63"/>
      <c r="D461" s="67">
        <v>6010</v>
      </c>
      <c r="E461" s="507" t="s">
        <v>2820</v>
      </c>
      <c r="F461" s="507"/>
      <c r="G461" s="507"/>
      <c r="H461" s="507"/>
      <c r="I461" s="508"/>
    </row>
    <row r="462" spans="1:9" ht="14.45" customHeight="1">
      <c r="A462" s="65" t="s">
        <v>1251</v>
      </c>
      <c r="B462" s="66">
        <v>20</v>
      </c>
      <c r="C462" s="63"/>
      <c r="D462" s="67">
        <v>6020</v>
      </c>
      <c r="E462" s="507" t="s">
        <v>2822</v>
      </c>
      <c r="F462" s="507"/>
      <c r="G462" s="507"/>
      <c r="H462" s="507"/>
      <c r="I462" s="508"/>
    </row>
    <row r="463" spans="1:9" ht="14.45" customHeight="1">
      <c r="A463" s="65" t="s">
        <v>1252</v>
      </c>
      <c r="B463" s="66">
        <v>17</v>
      </c>
      <c r="C463" s="63"/>
      <c r="D463" s="67">
        <v>6110</v>
      </c>
      <c r="E463" s="507" t="s">
        <v>2824</v>
      </c>
      <c r="F463" s="507"/>
      <c r="G463" s="507"/>
      <c r="H463" s="507"/>
      <c r="I463" s="508"/>
    </row>
    <row r="464" spans="1:9" ht="14.45" customHeight="1">
      <c r="A464" s="65" t="s">
        <v>1253</v>
      </c>
      <c r="B464" s="66">
        <v>15</v>
      </c>
      <c r="C464" s="63"/>
      <c r="D464" s="67">
        <v>6120</v>
      </c>
      <c r="E464" s="507" t="s">
        <v>2826</v>
      </c>
      <c r="F464" s="507"/>
      <c r="G464" s="507"/>
      <c r="H464" s="507"/>
      <c r="I464" s="508"/>
    </row>
    <row r="465" spans="1:9" ht="14.45" customHeight="1">
      <c r="A465" s="65" t="s">
        <v>1254</v>
      </c>
      <c r="B465" s="66">
        <v>13</v>
      </c>
      <c r="C465" s="63"/>
      <c r="D465" s="67">
        <v>6130</v>
      </c>
      <c r="E465" s="507" t="s">
        <v>2828</v>
      </c>
      <c r="F465" s="507"/>
      <c r="G465" s="507"/>
      <c r="H465" s="507"/>
      <c r="I465" s="508"/>
    </row>
    <row r="466" spans="1:9" ht="14.45" customHeight="1">
      <c r="A466" s="65" t="s">
        <v>1255</v>
      </c>
      <c r="B466" s="66">
        <v>14</v>
      </c>
      <c r="C466" s="63"/>
      <c r="D466" s="67">
        <v>6190</v>
      </c>
      <c r="E466" s="507" t="s">
        <v>2830</v>
      </c>
      <c r="F466" s="507"/>
      <c r="G466" s="507"/>
      <c r="H466" s="507"/>
      <c r="I466" s="508"/>
    </row>
    <row r="467" spans="1:9" ht="14.45" customHeight="1">
      <c r="A467" s="65" t="s">
        <v>1256</v>
      </c>
      <c r="B467" s="66">
        <v>17</v>
      </c>
      <c r="C467" s="63"/>
      <c r="D467" s="67">
        <v>6201</v>
      </c>
      <c r="E467" s="507" t="s">
        <v>2832</v>
      </c>
      <c r="F467" s="507"/>
      <c r="G467" s="507"/>
      <c r="H467" s="507"/>
      <c r="I467" s="508"/>
    </row>
    <row r="468" spans="1:9" ht="14.45" customHeight="1">
      <c r="A468" s="65" t="s">
        <v>1257</v>
      </c>
      <c r="B468" s="66">
        <v>10</v>
      </c>
      <c r="C468" s="63"/>
      <c r="D468" s="67">
        <v>6202</v>
      </c>
      <c r="E468" s="507" t="s">
        <v>2834</v>
      </c>
      <c r="F468" s="507"/>
      <c r="G468" s="507"/>
      <c r="H468" s="507"/>
      <c r="I468" s="508"/>
    </row>
    <row r="469" spans="1:9" ht="14.45" customHeight="1">
      <c r="A469" s="65" t="s">
        <v>1258</v>
      </c>
      <c r="B469" s="66">
        <v>7</v>
      </c>
      <c r="C469" s="63"/>
      <c r="D469" s="67">
        <v>6203</v>
      </c>
      <c r="E469" s="507" t="s">
        <v>2836</v>
      </c>
      <c r="F469" s="507"/>
      <c r="G469" s="507"/>
      <c r="H469" s="507"/>
      <c r="I469" s="508"/>
    </row>
    <row r="470" spans="1:9" ht="14.45" customHeight="1">
      <c r="A470" s="65" t="s">
        <v>1259</v>
      </c>
      <c r="B470" s="66">
        <v>16</v>
      </c>
      <c r="C470" s="63"/>
      <c r="D470" s="67">
        <v>6209</v>
      </c>
      <c r="E470" s="507" t="s">
        <v>2838</v>
      </c>
      <c r="F470" s="507"/>
      <c r="G470" s="507"/>
      <c r="H470" s="507"/>
      <c r="I470" s="508"/>
    </row>
    <row r="471" spans="1:9" ht="14.45" customHeight="1">
      <c r="A471" s="65" t="s">
        <v>1260</v>
      </c>
      <c r="B471" s="66">
        <v>20</v>
      </c>
      <c r="C471" s="63"/>
      <c r="D471" s="67">
        <v>6311</v>
      </c>
      <c r="E471" s="507" t="s">
        <v>2840</v>
      </c>
      <c r="F471" s="507"/>
      <c r="G471" s="507"/>
      <c r="H471" s="507"/>
      <c r="I471" s="508"/>
    </row>
    <row r="472" spans="1:9" ht="14.45" customHeight="1">
      <c r="A472" s="65" t="s">
        <v>1261</v>
      </c>
      <c r="B472" s="66">
        <v>18</v>
      </c>
      <c r="C472" s="63"/>
      <c r="D472" s="67">
        <v>6312</v>
      </c>
      <c r="E472" s="507" t="s">
        <v>2842</v>
      </c>
      <c r="F472" s="507"/>
      <c r="G472" s="507"/>
      <c r="H472" s="507"/>
      <c r="I472" s="508"/>
    </row>
    <row r="473" spans="1:9" ht="14.45" customHeight="1">
      <c r="A473" s="65" t="s">
        <v>1262</v>
      </c>
      <c r="B473" s="66">
        <v>18</v>
      </c>
      <c r="C473" s="63"/>
      <c r="D473" s="67">
        <v>6391</v>
      </c>
      <c r="E473" s="507" t="s">
        <v>2844</v>
      </c>
      <c r="F473" s="507"/>
      <c r="G473" s="507"/>
      <c r="H473" s="507"/>
      <c r="I473" s="508"/>
    </row>
    <row r="474" spans="1:9" ht="14.45" customHeight="1">
      <c r="A474" s="65" t="s">
        <v>1263</v>
      </c>
      <c r="B474" s="66">
        <v>15</v>
      </c>
      <c r="C474" s="63"/>
      <c r="D474" s="67">
        <v>6399</v>
      </c>
      <c r="E474" s="507" t="s">
        <v>2846</v>
      </c>
      <c r="F474" s="507"/>
      <c r="G474" s="507"/>
      <c r="H474" s="507"/>
      <c r="I474" s="508"/>
    </row>
    <row r="475" spans="1:9" ht="14.45" customHeight="1">
      <c r="A475" s="65" t="s">
        <v>1264</v>
      </c>
      <c r="B475" s="66">
        <v>13</v>
      </c>
      <c r="C475" s="63"/>
      <c r="D475" s="67">
        <v>6411</v>
      </c>
      <c r="E475" s="507" t="s">
        <v>1543</v>
      </c>
      <c r="F475" s="507"/>
      <c r="G475" s="507"/>
      <c r="H475" s="507"/>
      <c r="I475" s="508"/>
    </row>
    <row r="476" spans="1:9" ht="14.45" customHeight="1">
      <c r="A476" s="65" t="s">
        <v>1265</v>
      </c>
      <c r="B476" s="66">
        <v>16</v>
      </c>
      <c r="C476" s="63"/>
      <c r="D476" s="67">
        <v>6419</v>
      </c>
      <c r="E476" s="507" t="s">
        <v>2849</v>
      </c>
      <c r="F476" s="507"/>
      <c r="G476" s="507"/>
      <c r="H476" s="507"/>
      <c r="I476" s="508"/>
    </row>
    <row r="477" spans="1:9" ht="14.45" customHeight="1">
      <c r="A477" s="65" t="s">
        <v>1266</v>
      </c>
      <c r="B477" s="66">
        <v>3</v>
      </c>
      <c r="C477" s="63"/>
      <c r="D477" s="67">
        <v>6420</v>
      </c>
      <c r="E477" s="507" t="s">
        <v>2851</v>
      </c>
      <c r="F477" s="507"/>
      <c r="G477" s="507"/>
      <c r="H477" s="507"/>
      <c r="I477" s="508"/>
    </row>
    <row r="478" spans="1:9" ht="14.45" customHeight="1">
      <c r="A478" s="65" t="s">
        <v>1267</v>
      </c>
      <c r="B478" s="66">
        <v>16</v>
      </c>
      <c r="C478" s="63"/>
      <c r="D478" s="67">
        <v>6430</v>
      </c>
      <c r="E478" s="507" t="s">
        <v>2853</v>
      </c>
      <c r="F478" s="507"/>
      <c r="G478" s="507"/>
      <c r="H478" s="507"/>
      <c r="I478" s="508"/>
    </row>
    <row r="479" spans="1:9" ht="14.45" customHeight="1">
      <c r="A479" s="65" t="s">
        <v>1268</v>
      </c>
      <c r="B479" s="66">
        <v>4</v>
      </c>
      <c r="C479" s="63"/>
      <c r="D479" s="67">
        <v>6491</v>
      </c>
      <c r="E479" s="507" t="s">
        <v>2855</v>
      </c>
      <c r="F479" s="507"/>
      <c r="G479" s="507"/>
      <c r="H479" s="507"/>
      <c r="I479" s="508"/>
    </row>
    <row r="480" spans="1:9" ht="14.45" customHeight="1">
      <c r="A480" s="65" t="s">
        <v>1269</v>
      </c>
      <c r="B480" s="66">
        <v>16</v>
      </c>
      <c r="C480" s="63"/>
      <c r="D480" s="67">
        <v>6492</v>
      </c>
      <c r="E480" s="507" t="s">
        <v>1544</v>
      </c>
      <c r="F480" s="507"/>
      <c r="G480" s="507"/>
      <c r="H480" s="507"/>
      <c r="I480" s="508"/>
    </row>
    <row r="481" spans="1:9" ht="14.45" customHeight="1">
      <c r="A481" s="65" t="s">
        <v>2797</v>
      </c>
      <c r="B481" s="66">
        <v>15</v>
      </c>
      <c r="C481" s="63"/>
      <c r="D481" s="67">
        <v>6499</v>
      </c>
      <c r="E481" s="507" t="s">
        <v>2858</v>
      </c>
      <c r="F481" s="507"/>
      <c r="G481" s="507"/>
      <c r="H481" s="507"/>
      <c r="I481" s="508"/>
    </row>
    <row r="482" spans="1:9" ht="14.45" customHeight="1">
      <c r="A482" s="65" t="s">
        <v>2798</v>
      </c>
      <c r="B482" s="66">
        <v>17</v>
      </c>
      <c r="C482" s="63"/>
      <c r="D482" s="67">
        <v>6511</v>
      </c>
      <c r="E482" s="507" t="s">
        <v>2860</v>
      </c>
      <c r="F482" s="507"/>
      <c r="G482" s="507"/>
      <c r="H482" s="507"/>
      <c r="I482" s="508"/>
    </row>
    <row r="483" spans="1:9" ht="14.45" customHeight="1">
      <c r="A483" s="65" t="s">
        <v>2799</v>
      </c>
      <c r="B483" s="66">
        <v>14</v>
      </c>
      <c r="C483" s="63"/>
      <c r="D483" s="67">
        <v>6512</v>
      </c>
      <c r="E483" s="507" t="s">
        <v>1546</v>
      </c>
      <c r="F483" s="507"/>
      <c r="G483" s="507"/>
      <c r="H483" s="507"/>
      <c r="I483" s="508"/>
    </row>
    <row r="484" spans="1:9" ht="14.45" customHeight="1">
      <c r="A484" s="65" t="s">
        <v>2800</v>
      </c>
      <c r="B484" s="66">
        <v>5</v>
      </c>
      <c r="C484" s="63"/>
      <c r="D484" s="67">
        <v>6520</v>
      </c>
      <c r="E484" s="507" t="s">
        <v>189</v>
      </c>
      <c r="F484" s="507"/>
      <c r="G484" s="507"/>
      <c r="H484" s="507"/>
      <c r="I484" s="508"/>
    </row>
    <row r="485" spans="1:9" ht="14.45" customHeight="1">
      <c r="A485" s="65" t="s">
        <v>2801</v>
      </c>
      <c r="B485" s="66">
        <v>17</v>
      </c>
      <c r="C485" s="63"/>
      <c r="D485" s="67">
        <v>6530</v>
      </c>
      <c r="E485" s="507" t="s">
        <v>1545</v>
      </c>
      <c r="F485" s="507"/>
      <c r="G485" s="507"/>
      <c r="H485" s="507"/>
      <c r="I485" s="508"/>
    </row>
    <row r="486" spans="1:9" ht="14.45" customHeight="1">
      <c r="A486" s="65" t="s">
        <v>2802</v>
      </c>
      <c r="B486" s="66">
        <v>19</v>
      </c>
      <c r="C486" s="63"/>
      <c r="D486" s="67">
        <v>6611</v>
      </c>
      <c r="E486" s="507" t="s">
        <v>192</v>
      </c>
      <c r="F486" s="507"/>
      <c r="G486" s="507"/>
      <c r="H486" s="507"/>
      <c r="I486" s="508"/>
    </row>
    <row r="487" spans="1:9" ht="14.45" customHeight="1">
      <c r="A487" s="65" t="s">
        <v>2803</v>
      </c>
      <c r="B487" s="66">
        <v>16</v>
      </c>
      <c r="C487" s="63"/>
      <c r="D487" s="67">
        <v>6612</v>
      </c>
      <c r="E487" s="507" t="s">
        <v>194</v>
      </c>
      <c r="F487" s="507"/>
      <c r="G487" s="507"/>
      <c r="H487" s="507"/>
      <c r="I487" s="508"/>
    </row>
    <row r="488" spans="1:9" ht="14.45" customHeight="1">
      <c r="A488" s="65" t="s">
        <v>2804</v>
      </c>
      <c r="B488" s="66">
        <v>17</v>
      </c>
      <c r="C488" s="63"/>
      <c r="D488" s="67">
        <v>6619</v>
      </c>
      <c r="E488" s="513" t="s">
        <v>935</v>
      </c>
      <c r="F488" s="514"/>
      <c r="G488" s="514"/>
      <c r="H488" s="514"/>
      <c r="I488" s="515"/>
    </row>
    <row r="489" spans="1:9" ht="14.45" customHeight="1">
      <c r="A489" s="65" t="s">
        <v>2805</v>
      </c>
      <c r="B489" s="66">
        <v>2</v>
      </c>
      <c r="C489" s="63"/>
      <c r="D489" s="67">
        <v>6621</v>
      </c>
      <c r="E489" s="507" t="s">
        <v>937</v>
      </c>
      <c r="F489" s="507"/>
      <c r="G489" s="507"/>
      <c r="H489" s="507"/>
      <c r="I489" s="508"/>
    </row>
    <row r="490" spans="1:9" ht="14.45" customHeight="1">
      <c r="A490" s="65" t="s">
        <v>2806</v>
      </c>
      <c r="B490" s="66">
        <v>9</v>
      </c>
      <c r="C490" s="63"/>
      <c r="D490" s="67">
        <v>6622</v>
      </c>
      <c r="E490" s="507" t="s">
        <v>939</v>
      </c>
      <c r="F490" s="507"/>
      <c r="G490" s="507"/>
      <c r="H490" s="507"/>
      <c r="I490" s="508"/>
    </row>
    <row r="491" spans="1:9" ht="14.45" customHeight="1">
      <c r="A491" s="65" t="s">
        <v>2807</v>
      </c>
      <c r="B491" s="66">
        <v>18</v>
      </c>
      <c r="C491" s="63"/>
      <c r="D491" s="67">
        <v>6629</v>
      </c>
      <c r="E491" s="507" t="s">
        <v>1988</v>
      </c>
      <c r="F491" s="507"/>
      <c r="G491" s="507"/>
      <c r="H491" s="507"/>
      <c r="I491" s="508"/>
    </row>
    <row r="492" spans="1:9" ht="14.45" customHeight="1">
      <c r="A492" s="65" t="s">
        <v>2808</v>
      </c>
      <c r="B492" s="66">
        <v>15</v>
      </c>
      <c r="C492" s="63"/>
      <c r="D492" s="67">
        <v>6630</v>
      </c>
      <c r="E492" s="507" t="s">
        <v>1990</v>
      </c>
      <c r="F492" s="507"/>
      <c r="G492" s="507"/>
      <c r="H492" s="507"/>
      <c r="I492" s="508"/>
    </row>
    <row r="493" spans="1:9" ht="14.45" customHeight="1">
      <c r="A493" s="65" t="s">
        <v>2809</v>
      </c>
      <c r="B493" s="66">
        <v>14</v>
      </c>
      <c r="C493" s="63"/>
      <c r="D493" s="67">
        <v>6810</v>
      </c>
      <c r="E493" s="507" t="s">
        <v>1992</v>
      </c>
      <c r="F493" s="507"/>
      <c r="G493" s="507"/>
      <c r="H493" s="507"/>
      <c r="I493" s="508"/>
    </row>
    <row r="494" spans="1:9" ht="14.45" customHeight="1">
      <c r="A494" s="65" t="s">
        <v>2810</v>
      </c>
      <c r="B494" s="66">
        <v>5</v>
      </c>
      <c r="C494" s="63"/>
      <c r="D494" s="67">
        <v>6820</v>
      </c>
      <c r="E494" s="513" t="s">
        <v>1994</v>
      </c>
      <c r="F494" s="514"/>
      <c r="G494" s="514"/>
      <c r="H494" s="514"/>
      <c r="I494" s="515"/>
    </row>
    <row r="495" spans="1:9" ht="14.45" customHeight="1">
      <c r="A495" s="65" t="s">
        <v>2811</v>
      </c>
      <c r="B495" s="66">
        <v>5</v>
      </c>
      <c r="C495" s="63"/>
      <c r="D495" s="67">
        <v>6831</v>
      </c>
      <c r="E495" s="507" t="s">
        <v>1996</v>
      </c>
      <c r="F495" s="507"/>
      <c r="G495" s="507"/>
      <c r="H495" s="507"/>
      <c r="I495" s="508"/>
    </row>
    <row r="496" spans="1:9" ht="14.45" customHeight="1">
      <c r="A496" s="65" t="s">
        <v>2812</v>
      </c>
      <c r="B496" s="66">
        <v>19</v>
      </c>
      <c r="C496" s="63"/>
      <c r="D496" s="67">
        <v>6832</v>
      </c>
      <c r="E496" s="507" t="s">
        <v>2671</v>
      </c>
      <c r="F496" s="507"/>
      <c r="G496" s="507"/>
      <c r="H496" s="507"/>
      <c r="I496" s="508"/>
    </row>
    <row r="497" spans="1:9" ht="14.45" customHeight="1">
      <c r="A497" s="65" t="s">
        <v>2813</v>
      </c>
      <c r="B497" s="66">
        <v>11</v>
      </c>
      <c r="C497" s="63"/>
      <c r="D497" s="67">
        <v>6910</v>
      </c>
      <c r="E497" s="507" t="s">
        <v>2673</v>
      </c>
      <c r="F497" s="507"/>
      <c r="G497" s="507"/>
      <c r="H497" s="507"/>
      <c r="I497" s="508"/>
    </row>
    <row r="498" spans="1:9" ht="14.45" customHeight="1">
      <c r="A498" s="65" t="s">
        <v>2814</v>
      </c>
      <c r="B498" s="66">
        <v>1</v>
      </c>
      <c r="C498" s="63"/>
      <c r="D498" s="67">
        <v>6920</v>
      </c>
      <c r="E498" s="507" t="s">
        <v>2675</v>
      </c>
      <c r="F498" s="507"/>
      <c r="G498" s="507"/>
      <c r="H498" s="507"/>
      <c r="I498" s="508"/>
    </row>
    <row r="499" spans="1:9" ht="14.45" customHeight="1">
      <c r="A499" s="65" t="s">
        <v>2107</v>
      </c>
      <c r="B499" s="66">
        <v>12</v>
      </c>
      <c r="C499" s="63"/>
      <c r="D499" s="67">
        <v>7010</v>
      </c>
      <c r="E499" s="507" t="s">
        <v>2677</v>
      </c>
      <c r="F499" s="507"/>
      <c r="G499" s="507"/>
      <c r="H499" s="507"/>
      <c r="I499" s="508"/>
    </row>
    <row r="500" spans="1:9" ht="14.45" customHeight="1">
      <c r="A500" s="65" t="s">
        <v>153</v>
      </c>
      <c r="B500" s="66">
        <v>3</v>
      </c>
      <c r="C500" s="63"/>
      <c r="D500" s="67">
        <v>7021</v>
      </c>
      <c r="E500" s="507" t="s">
        <v>2679</v>
      </c>
      <c r="F500" s="507"/>
      <c r="G500" s="507"/>
      <c r="H500" s="507"/>
      <c r="I500" s="508"/>
    </row>
    <row r="501" spans="1:9" ht="14.45" customHeight="1">
      <c r="A501" s="65" t="s">
        <v>154</v>
      </c>
      <c r="B501" s="66">
        <v>7</v>
      </c>
      <c r="C501" s="63"/>
      <c r="D501" s="67">
        <v>7022</v>
      </c>
      <c r="E501" s="507" t="s">
        <v>2681</v>
      </c>
      <c r="F501" s="507"/>
      <c r="G501" s="507"/>
      <c r="H501" s="507"/>
      <c r="I501" s="508"/>
    </row>
    <row r="502" spans="1:9" ht="14.45" customHeight="1">
      <c r="A502" s="65" t="s">
        <v>155</v>
      </c>
      <c r="B502" s="66">
        <v>7</v>
      </c>
      <c r="C502" s="63"/>
      <c r="D502" s="67">
        <v>7111</v>
      </c>
      <c r="E502" s="507" t="s">
        <v>2683</v>
      </c>
      <c r="F502" s="507"/>
      <c r="G502" s="507"/>
      <c r="H502" s="507"/>
      <c r="I502" s="508"/>
    </row>
    <row r="503" spans="1:9" ht="14.45" customHeight="1">
      <c r="A503" s="65" t="s">
        <v>156</v>
      </c>
      <c r="B503" s="66">
        <v>5</v>
      </c>
      <c r="C503" s="63"/>
      <c r="D503" s="67">
        <v>7112</v>
      </c>
      <c r="E503" s="507" t="s">
        <v>2685</v>
      </c>
      <c r="F503" s="507"/>
      <c r="G503" s="507"/>
      <c r="H503" s="507"/>
      <c r="I503" s="508"/>
    </row>
    <row r="504" spans="1:9" ht="14.45" customHeight="1">
      <c r="A504" s="65" t="s">
        <v>157</v>
      </c>
      <c r="B504" s="66">
        <v>7</v>
      </c>
      <c r="C504" s="63"/>
      <c r="D504" s="67">
        <v>7120</v>
      </c>
      <c r="E504" s="507" t="s">
        <v>333</v>
      </c>
      <c r="F504" s="507"/>
      <c r="G504" s="507"/>
      <c r="H504" s="507"/>
      <c r="I504" s="508"/>
    </row>
    <row r="505" spans="1:9" ht="14.45" customHeight="1">
      <c r="A505" s="65" t="s">
        <v>158</v>
      </c>
      <c r="B505" s="66">
        <v>2</v>
      </c>
      <c r="C505" s="63"/>
      <c r="D505" s="67">
        <v>7211</v>
      </c>
      <c r="E505" s="507" t="s">
        <v>2688</v>
      </c>
      <c r="F505" s="507"/>
      <c r="G505" s="507"/>
      <c r="H505" s="507"/>
      <c r="I505" s="508"/>
    </row>
    <row r="506" spans="1:9" ht="14.45" customHeight="1">
      <c r="A506" s="65" t="s">
        <v>159</v>
      </c>
      <c r="B506" s="66">
        <v>7</v>
      </c>
      <c r="C506" s="63"/>
      <c r="D506" s="67">
        <v>7219</v>
      </c>
      <c r="E506" s="513" t="s">
        <v>2690</v>
      </c>
      <c r="F506" s="514"/>
      <c r="G506" s="514"/>
      <c r="H506" s="514"/>
      <c r="I506" s="515"/>
    </row>
    <row r="507" spans="1:9" ht="14.45" customHeight="1">
      <c r="A507" s="65" t="s">
        <v>160</v>
      </c>
      <c r="B507" s="66">
        <v>5</v>
      </c>
      <c r="C507" s="63"/>
      <c r="D507" s="67">
        <v>7220</v>
      </c>
      <c r="E507" s="507" t="s">
        <v>2692</v>
      </c>
      <c r="F507" s="507"/>
      <c r="G507" s="507"/>
      <c r="H507" s="507"/>
      <c r="I507" s="508"/>
    </row>
    <row r="508" spans="1:9" ht="14.45" customHeight="1">
      <c r="A508" s="65" t="s">
        <v>161</v>
      </c>
      <c r="B508" s="66">
        <v>14</v>
      </c>
      <c r="C508" s="63"/>
      <c r="D508" s="67">
        <v>7311</v>
      </c>
      <c r="E508" s="507" t="s">
        <v>2694</v>
      </c>
      <c r="F508" s="507"/>
      <c r="G508" s="507"/>
      <c r="H508" s="507"/>
      <c r="I508" s="508"/>
    </row>
    <row r="509" spans="1:9" ht="14.45" customHeight="1">
      <c r="A509" s="65" t="s">
        <v>162</v>
      </c>
      <c r="B509" s="66">
        <v>5</v>
      </c>
      <c r="C509" s="63"/>
      <c r="D509" s="67">
        <v>7312</v>
      </c>
      <c r="E509" s="507" t="s">
        <v>2696</v>
      </c>
      <c r="F509" s="507"/>
      <c r="G509" s="507"/>
      <c r="H509" s="507"/>
      <c r="I509" s="508"/>
    </row>
    <row r="510" spans="1:9" ht="14.45" customHeight="1">
      <c r="A510" s="65" t="s">
        <v>163</v>
      </c>
      <c r="B510" s="66">
        <v>16</v>
      </c>
      <c r="C510" s="63"/>
      <c r="D510" s="67">
        <v>7320</v>
      </c>
      <c r="E510" s="507" t="s">
        <v>2698</v>
      </c>
      <c r="F510" s="507"/>
      <c r="G510" s="507"/>
      <c r="H510" s="507"/>
      <c r="I510" s="508"/>
    </row>
    <row r="511" spans="1:9" ht="14.45" customHeight="1">
      <c r="A511" s="65" t="s">
        <v>164</v>
      </c>
      <c r="B511" s="66">
        <v>8</v>
      </c>
      <c r="C511" s="63"/>
      <c r="D511" s="67">
        <v>7410</v>
      </c>
      <c r="E511" s="507" t="s">
        <v>2700</v>
      </c>
      <c r="F511" s="507"/>
      <c r="G511" s="507"/>
      <c r="H511" s="507"/>
      <c r="I511" s="508"/>
    </row>
    <row r="512" spans="1:9" ht="14.45" customHeight="1">
      <c r="A512" s="65" t="s">
        <v>165</v>
      </c>
      <c r="B512" s="66">
        <v>13</v>
      </c>
      <c r="C512" s="63"/>
      <c r="D512" s="67">
        <v>7420</v>
      </c>
      <c r="E512" s="507" t="s">
        <v>334</v>
      </c>
      <c r="F512" s="507"/>
      <c r="G512" s="507"/>
      <c r="H512" s="507"/>
      <c r="I512" s="508"/>
    </row>
    <row r="513" spans="1:9" ht="14.45" customHeight="1">
      <c r="A513" s="65" t="s">
        <v>166</v>
      </c>
      <c r="B513" s="66">
        <v>6</v>
      </c>
      <c r="C513" s="63"/>
      <c r="D513" s="67">
        <v>7430</v>
      </c>
      <c r="E513" s="507" t="s">
        <v>2703</v>
      </c>
      <c r="F513" s="507"/>
      <c r="G513" s="507"/>
      <c r="H513" s="507"/>
      <c r="I513" s="508"/>
    </row>
    <row r="514" spans="1:9" ht="14.45" customHeight="1">
      <c r="A514" s="65" t="s">
        <v>167</v>
      </c>
      <c r="B514" s="66">
        <v>10</v>
      </c>
      <c r="C514" s="63"/>
      <c r="D514" s="67">
        <v>7490</v>
      </c>
      <c r="E514" s="507" t="s">
        <v>2705</v>
      </c>
      <c r="F514" s="507"/>
      <c r="G514" s="507"/>
      <c r="H514" s="507"/>
      <c r="I514" s="508"/>
    </row>
    <row r="515" spans="1:9" ht="14.45" customHeight="1">
      <c r="A515" s="65" t="s">
        <v>168</v>
      </c>
      <c r="B515" s="66">
        <v>17</v>
      </c>
      <c r="C515" s="63"/>
      <c r="D515" s="67">
        <v>7500</v>
      </c>
      <c r="E515" s="507" t="s">
        <v>1449</v>
      </c>
      <c r="F515" s="507"/>
      <c r="G515" s="507"/>
      <c r="H515" s="507"/>
      <c r="I515" s="508"/>
    </row>
    <row r="516" spans="1:9" ht="14.45" customHeight="1">
      <c r="A516" s="65" t="s">
        <v>169</v>
      </c>
      <c r="B516" s="66">
        <v>5</v>
      </c>
      <c r="C516" s="63"/>
      <c r="D516" s="67">
        <v>7711</v>
      </c>
      <c r="E516" s="507" t="s">
        <v>670</v>
      </c>
      <c r="F516" s="507"/>
      <c r="G516" s="507"/>
      <c r="H516" s="507"/>
      <c r="I516" s="508"/>
    </row>
    <row r="517" spans="1:9" ht="14.45" customHeight="1">
      <c r="A517" s="65" t="s">
        <v>170</v>
      </c>
      <c r="B517" s="66">
        <v>14</v>
      </c>
      <c r="C517" s="63"/>
      <c r="D517" s="67">
        <v>7712</v>
      </c>
      <c r="E517" s="507" t="s">
        <v>672</v>
      </c>
      <c r="F517" s="507"/>
      <c r="G517" s="507"/>
      <c r="H517" s="507"/>
      <c r="I517" s="508"/>
    </row>
    <row r="518" spans="1:9" ht="14.45" customHeight="1">
      <c r="A518" s="65" t="s">
        <v>171</v>
      </c>
      <c r="B518" s="66">
        <v>8</v>
      </c>
      <c r="C518" s="63"/>
      <c r="D518" s="67">
        <v>7721</v>
      </c>
      <c r="E518" s="507" t="s">
        <v>674</v>
      </c>
      <c r="F518" s="507"/>
      <c r="G518" s="507"/>
      <c r="H518" s="507"/>
      <c r="I518" s="508"/>
    </row>
    <row r="519" spans="1:9" ht="14.45" customHeight="1">
      <c r="A519" s="65" t="s">
        <v>172</v>
      </c>
      <c r="B519" s="66">
        <v>18</v>
      </c>
      <c r="C519" s="63"/>
      <c r="D519" s="67">
        <v>7722</v>
      </c>
      <c r="E519" s="507" t="s">
        <v>2667</v>
      </c>
      <c r="F519" s="507"/>
      <c r="G519" s="507"/>
      <c r="H519" s="507"/>
      <c r="I519" s="508"/>
    </row>
    <row r="520" spans="1:9" ht="14.45" customHeight="1">
      <c r="A520" s="65" t="s">
        <v>173</v>
      </c>
      <c r="B520" s="66">
        <v>18</v>
      </c>
      <c r="C520" s="63"/>
      <c r="D520" s="67">
        <v>7729</v>
      </c>
      <c r="E520" s="519" t="s">
        <v>2669</v>
      </c>
      <c r="F520" s="519"/>
      <c r="G520" s="519"/>
      <c r="H520" s="519"/>
      <c r="I520" s="520"/>
    </row>
    <row r="521" spans="1:9" ht="14.45" customHeight="1">
      <c r="A521" s="65" t="s">
        <v>174</v>
      </c>
      <c r="B521" s="66">
        <v>14</v>
      </c>
      <c r="C521" s="63"/>
      <c r="D521" s="67">
        <v>7731</v>
      </c>
      <c r="E521" s="507" t="s">
        <v>724</v>
      </c>
      <c r="F521" s="507"/>
      <c r="G521" s="507"/>
      <c r="H521" s="507"/>
      <c r="I521" s="508"/>
    </row>
    <row r="522" spans="1:9" ht="14.45" customHeight="1">
      <c r="A522" s="65" t="s">
        <v>175</v>
      </c>
      <c r="B522" s="66">
        <v>10</v>
      </c>
      <c r="C522" s="63"/>
      <c r="D522" s="67">
        <v>7732</v>
      </c>
      <c r="E522" s="519" t="s">
        <v>726</v>
      </c>
      <c r="F522" s="519"/>
      <c r="G522" s="519"/>
      <c r="H522" s="519"/>
      <c r="I522" s="520"/>
    </row>
    <row r="523" spans="1:9" ht="14.45" customHeight="1">
      <c r="A523" s="65" t="s">
        <v>176</v>
      </c>
      <c r="B523" s="66">
        <v>15</v>
      </c>
      <c r="C523" s="63"/>
      <c r="D523" s="67">
        <v>7733</v>
      </c>
      <c r="E523" s="513" t="s">
        <v>728</v>
      </c>
      <c r="F523" s="514"/>
      <c r="G523" s="514"/>
      <c r="H523" s="514"/>
      <c r="I523" s="515"/>
    </row>
    <row r="524" spans="1:9" ht="14.45" customHeight="1">
      <c r="A524" s="65" t="s">
        <v>177</v>
      </c>
      <c r="B524" s="66">
        <v>18</v>
      </c>
      <c r="C524" s="63"/>
      <c r="D524" s="67">
        <v>7734</v>
      </c>
      <c r="E524" s="507" t="s">
        <v>1684</v>
      </c>
      <c r="F524" s="507"/>
      <c r="G524" s="507"/>
      <c r="H524" s="507"/>
      <c r="I524" s="508"/>
    </row>
    <row r="525" spans="1:9" ht="14.45" customHeight="1">
      <c r="A525" s="65" t="s">
        <v>178</v>
      </c>
      <c r="B525" s="66">
        <v>16</v>
      </c>
      <c r="C525" s="63"/>
      <c r="D525" s="67">
        <v>7735</v>
      </c>
      <c r="E525" s="507" t="s">
        <v>1686</v>
      </c>
      <c r="F525" s="507"/>
      <c r="G525" s="507"/>
      <c r="H525" s="507"/>
      <c r="I525" s="508"/>
    </row>
    <row r="526" spans="1:9" ht="14.45" customHeight="1">
      <c r="A526" s="65" t="s">
        <v>179</v>
      </c>
      <c r="B526" s="66">
        <v>4</v>
      </c>
      <c r="C526" s="63"/>
      <c r="D526" s="67">
        <v>7739</v>
      </c>
      <c r="E526" s="513" t="s">
        <v>1688</v>
      </c>
      <c r="F526" s="514"/>
      <c r="G526" s="514"/>
      <c r="H526" s="514"/>
      <c r="I526" s="515"/>
    </row>
    <row r="527" spans="1:9" ht="27.95" customHeight="1">
      <c r="A527" s="65" t="s">
        <v>180</v>
      </c>
      <c r="B527" s="66">
        <v>20</v>
      </c>
      <c r="C527" s="63"/>
      <c r="D527" s="67">
        <v>7740</v>
      </c>
      <c r="E527" s="507" t="s">
        <v>1690</v>
      </c>
      <c r="F527" s="507"/>
      <c r="G527" s="507"/>
      <c r="H527" s="507"/>
      <c r="I527" s="508"/>
    </row>
    <row r="528" spans="1:9" ht="14.45" customHeight="1">
      <c r="A528" s="65" t="s">
        <v>181</v>
      </c>
      <c r="B528" s="66">
        <v>16</v>
      </c>
      <c r="C528" s="63"/>
      <c r="D528" s="67">
        <v>7810</v>
      </c>
      <c r="E528" s="507" t="s">
        <v>1692</v>
      </c>
      <c r="F528" s="507"/>
      <c r="G528" s="507"/>
      <c r="H528" s="507"/>
      <c r="I528" s="508"/>
    </row>
    <row r="529" spans="1:9" ht="14.45" customHeight="1">
      <c r="A529" s="65" t="s">
        <v>182</v>
      </c>
      <c r="B529" s="66">
        <v>12</v>
      </c>
      <c r="C529" s="63"/>
      <c r="D529" s="67">
        <v>7820</v>
      </c>
      <c r="E529" s="507" t="s">
        <v>1694</v>
      </c>
      <c r="F529" s="507"/>
      <c r="G529" s="507"/>
      <c r="H529" s="507"/>
      <c r="I529" s="508"/>
    </row>
    <row r="530" spans="1:9" ht="14.45" customHeight="1">
      <c r="A530" s="65" t="s">
        <v>183</v>
      </c>
      <c r="B530" s="66">
        <v>8</v>
      </c>
      <c r="C530" s="63"/>
      <c r="D530" s="67">
        <v>7830</v>
      </c>
      <c r="E530" s="507" t="s">
        <v>1696</v>
      </c>
      <c r="F530" s="507"/>
      <c r="G530" s="507"/>
      <c r="H530" s="507"/>
      <c r="I530" s="508"/>
    </row>
    <row r="531" spans="1:9" ht="14.45" customHeight="1">
      <c r="A531" s="65" t="s">
        <v>184</v>
      </c>
      <c r="B531" s="66">
        <v>1</v>
      </c>
      <c r="C531" s="63"/>
      <c r="D531" s="67">
        <v>7911</v>
      </c>
      <c r="E531" s="507" t="s">
        <v>1698</v>
      </c>
      <c r="F531" s="507"/>
      <c r="G531" s="507"/>
      <c r="H531" s="507"/>
      <c r="I531" s="508"/>
    </row>
    <row r="532" spans="1:9" ht="14.45" customHeight="1">
      <c r="A532" s="65" t="s">
        <v>185</v>
      </c>
      <c r="B532" s="66">
        <v>8</v>
      </c>
      <c r="C532" s="63"/>
      <c r="D532" s="67">
        <v>7912</v>
      </c>
      <c r="E532" s="507" t="s">
        <v>1957</v>
      </c>
      <c r="F532" s="507"/>
      <c r="G532" s="507"/>
      <c r="H532" s="507"/>
      <c r="I532" s="508"/>
    </row>
    <row r="533" spans="1:9" ht="14.45" customHeight="1">
      <c r="A533" s="65" t="s">
        <v>186</v>
      </c>
      <c r="B533" s="66">
        <v>17</v>
      </c>
      <c r="C533" s="63"/>
      <c r="D533" s="67">
        <v>7990</v>
      </c>
      <c r="E533" s="507" t="s">
        <v>1959</v>
      </c>
      <c r="F533" s="507"/>
      <c r="G533" s="507"/>
      <c r="H533" s="507"/>
      <c r="I533" s="508"/>
    </row>
    <row r="534" spans="1:9" ht="14.45" customHeight="1">
      <c r="A534" s="65" t="s">
        <v>2863</v>
      </c>
      <c r="B534" s="66">
        <v>9</v>
      </c>
      <c r="C534" s="63"/>
      <c r="D534" s="67">
        <v>8010</v>
      </c>
      <c r="E534" s="507" t="s">
        <v>1961</v>
      </c>
      <c r="F534" s="507"/>
      <c r="G534" s="507"/>
      <c r="H534" s="507"/>
      <c r="I534" s="508"/>
    </row>
    <row r="535" spans="1:9" ht="14.45" customHeight="1">
      <c r="A535" s="65" t="s">
        <v>2864</v>
      </c>
      <c r="B535" s="66">
        <v>17</v>
      </c>
      <c r="C535" s="63"/>
      <c r="D535" s="67">
        <v>8020</v>
      </c>
      <c r="E535" s="507" t="s">
        <v>1655</v>
      </c>
      <c r="F535" s="507"/>
      <c r="G535" s="507"/>
      <c r="H535" s="507"/>
      <c r="I535" s="508"/>
    </row>
    <row r="536" spans="1:9" ht="14.45" customHeight="1">
      <c r="A536" s="65" t="s">
        <v>2865</v>
      </c>
      <c r="B536" s="66">
        <v>12</v>
      </c>
      <c r="C536" s="63"/>
      <c r="D536" s="67">
        <v>8030</v>
      </c>
      <c r="E536" s="507" t="s">
        <v>1657</v>
      </c>
      <c r="F536" s="507"/>
      <c r="G536" s="507"/>
      <c r="H536" s="507"/>
      <c r="I536" s="508"/>
    </row>
    <row r="537" spans="1:9" ht="14.45" customHeight="1">
      <c r="A537" s="65" t="s">
        <v>2866</v>
      </c>
      <c r="B537" s="66">
        <v>18</v>
      </c>
      <c r="C537" s="63"/>
      <c r="D537" s="67">
        <v>8110</v>
      </c>
      <c r="E537" s="507" t="s">
        <v>1659</v>
      </c>
      <c r="F537" s="507"/>
      <c r="G537" s="507"/>
      <c r="H537" s="507"/>
      <c r="I537" s="508"/>
    </row>
    <row r="538" spans="1:9" ht="14.45" customHeight="1">
      <c r="A538" s="65" t="s">
        <v>2867</v>
      </c>
      <c r="B538" s="66">
        <v>13</v>
      </c>
      <c r="C538" s="63"/>
      <c r="D538" s="67">
        <v>8121</v>
      </c>
      <c r="E538" s="507" t="s">
        <v>1661</v>
      </c>
      <c r="F538" s="507"/>
      <c r="G538" s="507"/>
      <c r="H538" s="507"/>
      <c r="I538" s="508"/>
    </row>
    <row r="539" spans="1:9" ht="14.45" customHeight="1">
      <c r="A539" s="65" t="s">
        <v>2868</v>
      </c>
      <c r="B539" s="66">
        <v>14</v>
      </c>
      <c r="C539" s="63"/>
      <c r="D539" s="67">
        <v>8122</v>
      </c>
      <c r="E539" s="507" t="s">
        <v>1663</v>
      </c>
      <c r="F539" s="507"/>
      <c r="G539" s="507"/>
      <c r="H539" s="507"/>
      <c r="I539" s="508"/>
    </row>
    <row r="540" spans="1:9" ht="14.45" customHeight="1">
      <c r="A540" s="65" t="s">
        <v>2869</v>
      </c>
      <c r="B540" s="66">
        <v>16</v>
      </c>
      <c r="C540" s="63"/>
      <c r="D540" s="67">
        <v>8129</v>
      </c>
      <c r="E540" s="507" t="s">
        <v>1665</v>
      </c>
      <c r="F540" s="507"/>
      <c r="G540" s="507"/>
      <c r="H540" s="507"/>
      <c r="I540" s="508"/>
    </row>
    <row r="541" spans="1:9" ht="14.45" customHeight="1">
      <c r="A541" s="65" t="s">
        <v>2870</v>
      </c>
      <c r="B541" s="66">
        <v>2</v>
      </c>
      <c r="C541" s="63"/>
      <c r="D541" s="67">
        <v>8130</v>
      </c>
      <c r="E541" s="507" t="s">
        <v>1667</v>
      </c>
      <c r="F541" s="507"/>
      <c r="G541" s="507"/>
      <c r="H541" s="507"/>
      <c r="I541" s="508"/>
    </row>
    <row r="542" spans="1:9" ht="14.45" customHeight="1">
      <c r="A542" s="65" t="s">
        <v>2871</v>
      </c>
      <c r="B542" s="66">
        <v>13</v>
      </c>
      <c r="C542" s="63"/>
      <c r="D542" s="67">
        <v>8211</v>
      </c>
      <c r="E542" s="507" t="s">
        <v>1669</v>
      </c>
      <c r="F542" s="507"/>
      <c r="G542" s="507"/>
      <c r="H542" s="507"/>
      <c r="I542" s="508"/>
    </row>
    <row r="543" spans="1:9" ht="14.45" customHeight="1">
      <c r="A543" s="65" t="s">
        <v>2872</v>
      </c>
      <c r="B543" s="66">
        <v>17</v>
      </c>
      <c r="C543" s="63"/>
      <c r="D543" s="67">
        <v>8219</v>
      </c>
      <c r="E543" s="513" t="s">
        <v>1671</v>
      </c>
      <c r="F543" s="514"/>
      <c r="G543" s="514"/>
      <c r="H543" s="514"/>
      <c r="I543" s="515"/>
    </row>
    <row r="544" spans="1:9" ht="14.45" customHeight="1">
      <c r="A544" s="65" t="s">
        <v>2873</v>
      </c>
      <c r="B544" s="66">
        <v>2</v>
      </c>
      <c r="C544" s="63"/>
      <c r="D544" s="67">
        <v>8220</v>
      </c>
      <c r="E544" s="507" t="s">
        <v>1443</v>
      </c>
      <c r="F544" s="507"/>
      <c r="G544" s="507"/>
      <c r="H544" s="507"/>
      <c r="I544" s="508"/>
    </row>
    <row r="545" spans="1:9" ht="14.45" customHeight="1">
      <c r="A545" s="65" t="s">
        <v>2874</v>
      </c>
      <c r="B545" s="66">
        <v>21</v>
      </c>
      <c r="C545" s="63"/>
      <c r="D545" s="67">
        <v>8230</v>
      </c>
      <c r="E545" s="507" t="s">
        <v>1674</v>
      </c>
      <c r="F545" s="507"/>
      <c r="G545" s="507"/>
      <c r="H545" s="507"/>
      <c r="I545" s="508"/>
    </row>
    <row r="546" spans="1:9" ht="14.45" customHeight="1">
      <c r="A546" s="65" t="s">
        <v>2875</v>
      </c>
      <c r="B546" s="66">
        <v>17</v>
      </c>
      <c r="C546" s="63"/>
      <c r="D546" s="67">
        <v>8291</v>
      </c>
      <c r="E546" s="507" t="s">
        <v>1676</v>
      </c>
      <c r="F546" s="507"/>
      <c r="G546" s="507"/>
      <c r="H546" s="507"/>
      <c r="I546" s="508"/>
    </row>
    <row r="547" spans="1:9" ht="14.45" customHeight="1">
      <c r="A547" s="65" t="s">
        <v>2876</v>
      </c>
      <c r="B547" s="66">
        <v>1</v>
      </c>
      <c r="C547" s="63"/>
      <c r="D547" s="67">
        <v>8292</v>
      </c>
      <c r="E547" s="507" t="s">
        <v>1442</v>
      </c>
      <c r="F547" s="507"/>
      <c r="G547" s="507"/>
      <c r="H547" s="507"/>
      <c r="I547" s="508"/>
    </row>
    <row r="548" spans="1:9" ht="14.45" customHeight="1">
      <c r="A548" s="65" t="s">
        <v>2877</v>
      </c>
      <c r="B548" s="66">
        <v>19</v>
      </c>
      <c r="C548" s="63"/>
      <c r="D548" s="67">
        <v>8299</v>
      </c>
      <c r="E548" s="507" t="s">
        <v>1679</v>
      </c>
      <c r="F548" s="507"/>
      <c r="G548" s="507"/>
      <c r="H548" s="507"/>
      <c r="I548" s="508"/>
    </row>
    <row r="549" spans="1:9" ht="14.45" customHeight="1">
      <c r="A549" s="65" t="s">
        <v>2878</v>
      </c>
      <c r="B549" s="66">
        <v>10</v>
      </c>
      <c r="C549" s="63"/>
      <c r="D549" s="67">
        <v>8411</v>
      </c>
      <c r="E549" s="507" t="s">
        <v>1681</v>
      </c>
      <c r="F549" s="507"/>
      <c r="G549" s="507"/>
      <c r="H549" s="507"/>
      <c r="I549" s="508"/>
    </row>
    <row r="550" spans="1:9" ht="27.95" customHeight="1">
      <c r="A550" s="65" t="s">
        <v>2879</v>
      </c>
      <c r="B550" s="66">
        <v>13</v>
      </c>
      <c r="C550" s="63"/>
      <c r="D550" s="67">
        <v>8412</v>
      </c>
      <c r="E550" s="516" t="s">
        <v>2426</v>
      </c>
      <c r="F550" s="517"/>
      <c r="G550" s="517"/>
      <c r="H550" s="517"/>
      <c r="I550" s="518"/>
    </row>
    <row r="551" spans="1:9" ht="14.45" customHeight="1">
      <c r="A551" s="65" t="s">
        <v>2880</v>
      </c>
      <c r="B551" s="66">
        <v>2</v>
      </c>
      <c r="C551" s="63"/>
      <c r="D551" s="67">
        <v>8413</v>
      </c>
      <c r="E551" s="507" t="s">
        <v>2914</v>
      </c>
      <c r="F551" s="507"/>
      <c r="G551" s="507"/>
      <c r="H551" s="507"/>
      <c r="I551" s="508"/>
    </row>
    <row r="552" spans="1:9" ht="14.45" customHeight="1">
      <c r="A552" s="65" t="s">
        <v>2881</v>
      </c>
      <c r="B552" s="66">
        <v>2</v>
      </c>
      <c r="C552" s="63"/>
      <c r="D552" s="67">
        <v>8421</v>
      </c>
      <c r="E552" s="507" t="s">
        <v>1444</v>
      </c>
      <c r="F552" s="507"/>
      <c r="G552" s="507"/>
      <c r="H552" s="507"/>
      <c r="I552" s="508"/>
    </row>
    <row r="553" spans="1:9" ht="14.45" customHeight="1">
      <c r="A553" s="65" t="s">
        <v>2882</v>
      </c>
      <c r="B553" s="66">
        <v>17</v>
      </c>
      <c r="C553" s="63"/>
      <c r="D553" s="67">
        <v>8422</v>
      </c>
      <c r="E553" s="507" t="s">
        <v>1445</v>
      </c>
      <c r="F553" s="507"/>
      <c r="G553" s="507"/>
      <c r="H553" s="507"/>
      <c r="I553" s="508"/>
    </row>
    <row r="554" spans="1:9" ht="14.45" customHeight="1">
      <c r="A554" s="65" t="s">
        <v>2883</v>
      </c>
      <c r="B554" s="66">
        <v>7</v>
      </c>
      <c r="C554" s="63"/>
      <c r="D554" s="67">
        <v>8423</v>
      </c>
      <c r="E554" s="507" t="s">
        <v>1446</v>
      </c>
      <c r="F554" s="507"/>
      <c r="G554" s="507"/>
      <c r="H554" s="507"/>
      <c r="I554" s="508"/>
    </row>
    <row r="555" spans="1:9" ht="14.45" customHeight="1">
      <c r="A555" s="65" t="s">
        <v>2884</v>
      </c>
      <c r="B555" s="66">
        <v>4</v>
      </c>
      <c r="C555" s="63"/>
      <c r="D555" s="67">
        <v>8424</v>
      </c>
      <c r="E555" s="507" t="s">
        <v>1833</v>
      </c>
      <c r="F555" s="507"/>
      <c r="G555" s="507"/>
      <c r="H555" s="507"/>
      <c r="I555" s="508"/>
    </row>
    <row r="556" spans="1:9" ht="14.45" customHeight="1">
      <c r="A556" s="65" t="s">
        <v>2885</v>
      </c>
      <c r="B556" s="66">
        <v>18</v>
      </c>
      <c r="C556" s="63"/>
      <c r="D556" s="67">
        <v>8425</v>
      </c>
      <c r="E556" s="507" t="s">
        <v>1835</v>
      </c>
      <c r="F556" s="507"/>
      <c r="G556" s="507"/>
      <c r="H556" s="507"/>
      <c r="I556" s="508"/>
    </row>
    <row r="557" spans="1:9" ht="14.45" customHeight="1">
      <c r="A557" s="65" t="s">
        <v>2886</v>
      </c>
      <c r="B557" s="66">
        <v>1</v>
      </c>
      <c r="C557" s="63"/>
      <c r="D557" s="67">
        <v>8430</v>
      </c>
      <c r="E557" s="507" t="s">
        <v>1837</v>
      </c>
      <c r="F557" s="507"/>
      <c r="G557" s="507"/>
      <c r="H557" s="507"/>
      <c r="I557" s="508"/>
    </row>
    <row r="558" spans="1:9" ht="14.45" customHeight="1">
      <c r="A558" s="65" t="s">
        <v>2887</v>
      </c>
      <c r="B558" s="66">
        <v>19</v>
      </c>
      <c r="C558" s="63"/>
      <c r="D558" s="67">
        <v>8510</v>
      </c>
      <c r="E558" s="507" t="s">
        <v>1447</v>
      </c>
      <c r="F558" s="507"/>
      <c r="G558" s="507"/>
      <c r="H558" s="507"/>
      <c r="I558" s="508"/>
    </row>
    <row r="559" spans="1:9" ht="14.45" customHeight="1">
      <c r="A559" s="68" t="s">
        <v>2888</v>
      </c>
      <c r="B559" s="69">
        <v>16</v>
      </c>
      <c r="C559" s="63"/>
      <c r="D559" s="67">
        <v>8520</v>
      </c>
      <c r="E559" s="507" t="s">
        <v>1448</v>
      </c>
      <c r="F559" s="507"/>
      <c r="G559" s="507"/>
      <c r="H559" s="507"/>
      <c r="I559" s="508"/>
    </row>
    <row r="560" spans="1:9" ht="14.45" customHeight="1">
      <c r="A560" s="63"/>
      <c r="B560" s="63"/>
      <c r="C560" s="63"/>
      <c r="D560" s="67">
        <v>8531</v>
      </c>
      <c r="E560" s="507" t="s">
        <v>1841</v>
      </c>
      <c r="F560" s="507"/>
      <c r="G560" s="507"/>
      <c r="H560" s="507"/>
      <c r="I560" s="508"/>
    </row>
    <row r="561" spans="1:9" ht="14.45" customHeight="1">
      <c r="A561" s="63"/>
      <c r="B561" s="63"/>
      <c r="C561" s="63"/>
      <c r="D561" s="67">
        <v>8532</v>
      </c>
      <c r="E561" s="507" t="s">
        <v>1843</v>
      </c>
      <c r="F561" s="507"/>
      <c r="G561" s="507"/>
      <c r="H561" s="507"/>
      <c r="I561" s="508"/>
    </row>
    <row r="562" spans="1:9" ht="14.45" customHeight="1">
      <c r="A562" s="63"/>
      <c r="B562" s="63"/>
      <c r="C562" s="63"/>
      <c r="D562" s="67">
        <v>8541</v>
      </c>
      <c r="E562" s="507" t="s">
        <v>2429</v>
      </c>
      <c r="F562" s="507"/>
      <c r="G562" s="507"/>
      <c r="H562" s="507"/>
      <c r="I562" s="508"/>
    </row>
    <row r="563" spans="1:9" ht="14.45" customHeight="1">
      <c r="A563" s="63"/>
      <c r="B563" s="63"/>
      <c r="C563" s="63"/>
      <c r="D563" s="67">
        <v>8542</v>
      </c>
      <c r="E563" s="507" t="s">
        <v>2431</v>
      </c>
      <c r="F563" s="507"/>
      <c r="G563" s="507"/>
      <c r="H563" s="507"/>
      <c r="I563" s="508"/>
    </row>
    <row r="564" spans="1:9" ht="14.45" customHeight="1">
      <c r="A564" s="63"/>
      <c r="B564" s="63"/>
      <c r="C564" s="63"/>
      <c r="D564" s="67">
        <v>8551</v>
      </c>
      <c r="E564" s="507" t="s">
        <v>2433</v>
      </c>
      <c r="F564" s="507"/>
      <c r="G564" s="507"/>
      <c r="H564" s="507"/>
      <c r="I564" s="508"/>
    </row>
    <row r="565" spans="1:9" ht="14.45" customHeight="1">
      <c r="A565" s="63"/>
      <c r="B565" s="63"/>
      <c r="C565" s="63"/>
      <c r="D565" s="67">
        <v>8552</v>
      </c>
      <c r="E565" s="507" t="s">
        <v>2435</v>
      </c>
      <c r="F565" s="507"/>
      <c r="G565" s="507"/>
      <c r="H565" s="507"/>
      <c r="I565" s="508"/>
    </row>
    <row r="566" spans="1:9" ht="14.45" customHeight="1">
      <c r="A566" s="63"/>
      <c r="B566" s="63"/>
      <c r="C566" s="63"/>
      <c r="D566" s="67">
        <v>8553</v>
      </c>
      <c r="E566" s="507" t="s">
        <v>663</v>
      </c>
      <c r="F566" s="507"/>
      <c r="G566" s="507"/>
      <c r="H566" s="507"/>
      <c r="I566" s="508"/>
    </row>
    <row r="567" spans="1:9" ht="14.45" customHeight="1">
      <c r="A567" s="63"/>
      <c r="B567" s="63"/>
      <c r="C567" s="63"/>
      <c r="D567" s="67">
        <v>8559</v>
      </c>
      <c r="E567" s="507" t="s">
        <v>1161</v>
      </c>
      <c r="F567" s="507"/>
      <c r="G567" s="507"/>
      <c r="H567" s="507"/>
      <c r="I567" s="508"/>
    </row>
    <row r="568" spans="1:9" ht="14.45" customHeight="1">
      <c r="A568" s="63"/>
      <c r="B568" s="63"/>
      <c r="C568" s="63"/>
      <c r="D568" s="67">
        <v>8560</v>
      </c>
      <c r="E568" s="507" t="s">
        <v>1163</v>
      </c>
      <c r="F568" s="507"/>
      <c r="G568" s="507"/>
      <c r="H568" s="507"/>
      <c r="I568" s="508"/>
    </row>
    <row r="569" spans="1:9" ht="14.45" customHeight="1">
      <c r="A569" s="63"/>
      <c r="B569" s="63"/>
      <c r="C569" s="63"/>
      <c r="D569" s="67">
        <v>8610</v>
      </c>
      <c r="E569" s="507" t="s">
        <v>1165</v>
      </c>
      <c r="F569" s="507"/>
      <c r="G569" s="507"/>
      <c r="H569" s="507"/>
      <c r="I569" s="508"/>
    </row>
    <row r="570" spans="1:9" ht="14.45" customHeight="1">
      <c r="A570" s="63"/>
      <c r="B570" s="63"/>
      <c r="C570" s="63"/>
      <c r="D570" s="67">
        <v>8621</v>
      </c>
      <c r="E570" s="507" t="s">
        <v>1167</v>
      </c>
      <c r="F570" s="507"/>
      <c r="G570" s="507"/>
      <c r="H570" s="507"/>
      <c r="I570" s="508"/>
    </row>
    <row r="571" spans="1:9" ht="14.45" customHeight="1">
      <c r="A571" s="63"/>
      <c r="B571" s="63"/>
      <c r="C571" s="63"/>
      <c r="D571" s="67">
        <v>8622</v>
      </c>
      <c r="E571" s="507" t="s">
        <v>1169</v>
      </c>
      <c r="F571" s="507"/>
      <c r="G571" s="507"/>
      <c r="H571" s="507"/>
      <c r="I571" s="508"/>
    </row>
    <row r="572" spans="1:9" ht="14.45" customHeight="1">
      <c r="A572" s="63"/>
      <c r="B572" s="63"/>
      <c r="C572" s="63"/>
      <c r="D572" s="67">
        <v>8623</v>
      </c>
      <c r="E572" s="507" t="s">
        <v>1171</v>
      </c>
      <c r="F572" s="507"/>
      <c r="G572" s="507"/>
      <c r="H572" s="507"/>
      <c r="I572" s="508"/>
    </row>
    <row r="573" spans="1:9" ht="14.45" customHeight="1">
      <c r="A573" s="63"/>
      <c r="B573" s="63"/>
      <c r="C573" s="63"/>
      <c r="D573" s="67">
        <v>8690</v>
      </c>
      <c r="E573" s="507" t="s">
        <v>1173</v>
      </c>
      <c r="F573" s="507"/>
      <c r="G573" s="507"/>
      <c r="H573" s="507"/>
      <c r="I573" s="508"/>
    </row>
    <row r="574" spans="1:9" ht="14.45" customHeight="1">
      <c r="A574" s="63"/>
      <c r="B574" s="63"/>
      <c r="C574" s="63"/>
      <c r="D574" s="67">
        <v>8710</v>
      </c>
      <c r="E574" s="507" t="s">
        <v>1210</v>
      </c>
      <c r="F574" s="507"/>
      <c r="G574" s="507"/>
      <c r="H574" s="507"/>
      <c r="I574" s="508"/>
    </row>
    <row r="575" spans="1:9" ht="24.95" customHeight="1">
      <c r="A575" s="63"/>
      <c r="B575" s="63"/>
      <c r="C575" s="63"/>
      <c r="D575" s="67">
        <v>8720</v>
      </c>
      <c r="E575" s="507" t="s">
        <v>1212</v>
      </c>
      <c r="F575" s="507"/>
      <c r="G575" s="507"/>
      <c r="H575" s="507"/>
      <c r="I575" s="508"/>
    </row>
    <row r="576" spans="1:9" ht="14.45" customHeight="1">
      <c r="A576" s="63"/>
      <c r="B576" s="63"/>
      <c r="C576" s="63"/>
      <c r="D576" s="67">
        <v>8730</v>
      </c>
      <c r="E576" s="507" t="s">
        <v>1214</v>
      </c>
      <c r="F576" s="507"/>
      <c r="G576" s="507"/>
      <c r="H576" s="507"/>
      <c r="I576" s="508"/>
    </row>
    <row r="577" spans="1:9" ht="14.45" customHeight="1">
      <c r="A577" s="63"/>
      <c r="B577" s="63"/>
      <c r="C577" s="63"/>
      <c r="D577" s="67">
        <v>8790</v>
      </c>
      <c r="E577" s="507" t="s">
        <v>1216</v>
      </c>
      <c r="F577" s="507"/>
      <c r="G577" s="507"/>
      <c r="H577" s="507"/>
      <c r="I577" s="508"/>
    </row>
    <row r="578" spans="1:9" ht="14.45" customHeight="1">
      <c r="A578" s="63"/>
      <c r="B578" s="63"/>
      <c r="C578" s="63"/>
      <c r="D578" s="67">
        <v>8810</v>
      </c>
      <c r="E578" s="507" t="s">
        <v>1218</v>
      </c>
      <c r="F578" s="507"/>
      <c r="G578" s="507"/>
      <c r="H578" s="507"/>
      <c r="I578" s="508"/>
    </row>
    <row r="579" spans="1:9" ht="14.45" customHeight="1">
      <c r="A579" s="63"/>
      <c r="B579" s="63"/>
      <c r="C579" s="63"/>
      <c r="D579" s="67">
        <v>8891</v>
      </c>
      <c r="E579" s="507" t="s">
        <v>1220</v>
      </c>
      <c r="F579" s="507"/>
      <c r="G579" s="507"/>
      <c r="H579" s="507"/>
      <c r="I579" s="508"/>
    </row>
    <row r="580" spans="1:9" ht="14.45" customHeight="1">
      <c r="A580" s="63"/>
      <c r="B580" s="63"/>
      <c r="C580" s="63"/>
      <c r="D580" s="67">
        <v>8899</v>
      </c>
      <c r="E580" s="507" t="s">
        <v>1222</v>
      </c>
      <c r="F580" s="507"/>
      <c r="G580" s="507"/>
      <c r="H580" s="507"/>
      <c r="I580" s="508"/>
    </row>
    <row r="581" spans="1:9" ht="14.45" customHeight="1">
      <c r="A581" s="63"/>
      <c r="B581" s="63"/>
      <c r="C581" s="63"/>
      <c r="D581" s="67">
        <v>9001</v>
      </c>
      <c r="E581" s="507" t="s">
        <v>1224</v>
      </c>
      <c r="F581" s="507"/>
      <c r="G581" s="507"/>
      <c r="H581" s="507"/>
      <c r="I581" s="508"/>
    </row>
    <row r="582" spans="1:9" ht="14.45" customHeight="1">
      <c r="A582" s="63"/>
      <c r="B582" s="63"/>
      <c r="C582" s="63"/>
      <c r="D582" s="67">
        <v>9002</v>
      </c>
      <c r="E582" s="507" t="s">
        <v>1226</v>
      </c>
      <c r="F582" s="507"/>
      <c r="G582" s="507"/>
      <c r="H582" s="507"/>
      <c r="I582" s="508"/>
    </row>
    <row r="583" spans="1:9" ht="14.45" customHeight="1">
      <c r="A583" s="63"/>
      <c r="B583" s="63"/>
      <c r="C583" s="63"/>
      <c r="D583" s="67">
        <v>9003</v>
      </c>
      <c r="E583" s="507" t="s">
        <v>1228</v>
      </c>
      <c r="F583" s="507"/>
      <c r="G583" s="507"/>
      <c r="H583" s="507"/>
      <c r="I583" s="508"/>
    </row>
    <row r="584" spans="1:9" ht="14.45" customHeight="1">
      <c r="A584" s="63"/>
      <c r="B584" s="63"/>
      <c r="C584" s="63"/>
      <c r="D584" s="67">
        <v>9004</v>
      </c>
      <c r="E584" s="507" t="s">
        <v>1230</v>
      </c>
      <c r="F584" s="507"/>
      <c r="G584" s="507"/>
      <c r="H584" s="507"/>
      <c r="I584" s="508"/>
    </row>
    <row r="585" spans="1:9" ht="14.45" customHeight="1">
      <c r="A585" s="63"/>
      <c r="B585" s="63"/>
      <c r="C585" s="63"/>
      <c r="D585" s="67">
        <v>9101</v>
      </c>
      <c r="E585" s="507" t="s">
        <v>1232</v>
      </c>
      <c r="F585" s="507"/>
      <c r="G585" s="507"/>
      <c r="H585" s="507"/>
      <c r="I585" s="508"/>
    </row>
    <row r="586" spans="1:9" ht="14.45" customHeight="1">
      <c r="A586" s="63"/>
      <c r="B586" s="63"/>
      <c r="C586" s="63"/>
      <c r="D586" s="67">
        <v>9102</v>
      </c>
      <c r="E586" s="507" t="s">
        <v>1234</v>
      </c>
      <c r="F586" s="507"/>
      <c r="G586" s="507"/>
      <c r="H586" s="507"/>
      <c r="I586" s="508"/>
    </row>
    <row r="587" spans="1:9" ht="14.45" customHeight="1">
      <c r="A587" s="63"/>
      <c r="B587" s="63"/>
      <c r="C587" s="63"/>
      <c r="D587" s="67">
        <v>9103</v>
      </c>
      <c r="E587" s="507" t="s">
        <v>1023</v>
      </c>
      <c r="F587" s="507"/>
      <c r="G587" s="507"/>
      <c r="H587" s="507"/>
      <c r="I587" s="508"/>
    </row>
    <row r="588" spans="1:9" ht="14.45" customHeight="1">
      <c r="A588" s="63"/>
      <c r="B588" s="63"/>
      <c r="C588" s="63"/>
      <c r="D588" s="67">
        <v>9104</v>
      </c>
      <c r="E588" s="507" t="s">
        <v>1025</v>
      </c>
      <c r="F588" s="507"/>
      <c r="G588" s="507"/>
      <c r="H588" s="507"/>
      <c r="I588" s="508"/>
    </row>
    <row r="589" spans="1:9" ht="14.45" customHeight="1">
      <c r="A589" s="63"/>
      <c r="B589" s="63"/>
      <c r="C589" s="63"/>
      <c r="D589" s="67">
        <v>9200</v>
      </c>
      <c r="E589" s="507" t="s">
        <v>1027</v>
      </c>
      <c r="F589" s="507"/>
      <c r="G589" s="507"/>
      <c r="H589" s="507"/>
      <c r="I589" s="508"/>
    </row>
    <row r="590" spans="1:9" ht="14.45" customHeight="1">
      <c r="A590" s="63"/>
      <c r="B590" s="63"/>
      <c r="C590" s="63"/>
      <c r="D590" s="67">
        <v>9311</v>
      </c>
      <c r="E590" s="507" t="s">
        <v>1029</v>
      </c>
      <c r="F590" s="507"/>
      <c r="G590" s="507"/>
      <c r="H590" s="507"/>
      <c r="I590" s="508"/>
    </row>
    <row r="591" spans="1:9" ht="14.45" customHeight="1">
      <c r="A591" s="63"/>
      <c r="B591" s="63"/>
      <c r="C591" s="63"/>
      <c r="D591" s="67">
        <v>9312</v>
      </c>
      <c r="E591" s="507" t="s">
        <v>1031</v>
      </c>
      <c r="F591" s="507"/>
      <c r="G591" s="507"/>
      <c r="H591" s="507"/>
      <c r="I591" s="508"/>
    </row>
    <row r="592" spans="1:9" ht="14.45" customHeight="1">
      <c r="A592" s="63"/>
      <c r="B592" s="63"/>
      <c r="C592" s="63"/>
      <c r="D592" s="67">
        <v>9313</v>
      </c>
      <c r="E592" s="507" t="s">
        <v>1033</v>
      </c>
      <c r="F592" s="507"/>
      <c r="G592" s="507"/>
      <c r="H592" s="507"/>
      <c r="I592" s="508"/>
    </row>
    <row r="593" spans="1:9" ht="14.45" customHeight="1">
      <c r="A593" s="63"/>
      <c r="B593" s="63"/>
      <c r="C593" s="63"/>
      <c r="D593" s="67">
        <v>9319</v>
      </c>
      <c r="E593" s="507" t="s">
        <v>1035</v>
      </c>
      <c r="F593" s="507"/>
      <c r="G593" s="507"/>
      <c r="H593" s="507"/>
      <c r="I593" s="508"/>
    </row>
    <row r="594" spans="1:9" ht="14.45" customHeight="1">
      <c r="A594" s="63"/>
      <c r="B594" s="63"/>
      <c r="C594" s="63"/>
      <c r="D594" s="67">
        <v>9321</v>
      </c>
      <c r="E594" s="507" t="s">
        <v>1037</v>
      </c>
      <c r="F594" s="507"/>
      <c r="G594" s="507"/>
      <c r="H594" s="507"/>
      <c r="I594" s="508"/>
    </row>
    <row r="595" spans="1:9" ht="14.45" customHeight="1">
      <c r="A595" s="63"/>
      <c r="B595" s="63"/>
      <c r="C595" s="63"/>
      <c r="D595" s="67">
        <v>9329</v>
      </c>
      <c r="E595" s="507" t="s">
        <v>1039</v>
      </c>
      <c r="F595" s="507"/>
      <c r="G595" s="507"/>
      <c r="H595" s="507"/>
      <c r="I595" s="508"/>
    </row>
    <row r="596" spans="1:9" ht="14.45" customHeight="1">
      <c r="A596" s="63"/>
      <c r="B596" s="63"/>
      <c r="C596" s="63"/>
      <c r="D596" s="67">
        <v>9411</v>
      </c>
      <c r="E596" s="507" t="s">
        <v>1041</v>
      </c>
      <c r="F596" s="507"/>
      <c r="G596" s="507"/>
      <c r="H596" s="507"/>
      <c r="I596" s="508"/>
    </row>
    <row r="597" spans="1:9" ht="14.45" customHeight="1">
      <c r="A597" s="63"/>
      <c r="B597" s="63"/>
      <c r="C597" s="63"/>
      <c r="D597" s="67">
        <v>9412</v>
      </c>
      <c r="E597" s="507" t="s">
        <v>1043</v>
      </c>
      <c r="F597" s="507"/>
      <c r="G597" s="507"/>
      <c r="H597" s="507"/>
      <c r="I597" s="508"/>
    </row>
    <row r="598" spans="1:9" ht="14.45" customHeight="1">
      <c r="A598" s="63"/>
      <c r="B598" s="63"/>
      <c r="C598" s="63"/>
      <c r="D598" s="67">
        <v>9420</v>
      </c>
      <c r="E598" s="507" t="s">
        <v>1045</v>
      </c>
      <c r="F598" s="507"/>
      <c r="G598" s="507"/>
      <c r="H598" s="507"/>
      <c r="I598" s="508"/>
    </row>
    <row r="599" spans="1:9" ht="14.45" customHeight="1">
      <c r="A599" s="63"/>
      <c r="B599" s="63"/>
      <c r="C599" s="63"/>
      <c r="D599" s="67">
        <v>9491</v>
      </c>
      <c r="E599" s="507" t="s">
        <v>1047</v>
      </c>
      <c r="F599" s="507"/>
      <c r="G599" s="507"/>
      <c r="H599" s="507"/>
      <c r="I599" s="508"/>
    </row>
    <row r="600" spans="1:9" ht="14.45" customHeight="1">
      <c r="A600" s="63"/>
      <c r="B600" s="63"/>
      <c r="C600" s="63"/>
      <c r="D600" s="67">
        <v>9492</v>
      </c>
      <c r="E600" s="507" t="s">
        <v>1049</v>
      </c>
      <c r="F600" s="507"/>
      <c r="G600" s="507"/>
      <c r="H600" s="507"/>
      <c r="I600" s="508"/>
    </row>
    <row r="601" spans="1:9" ht="14.45" customHeight="1">
      <c r="A601" s="63"/>
      <c r="B601" s="63"/>
      <c r="C601" s="63"/>
      <c r="D601" s="67">
        <v>9499</v>
      </c>
      <c r="E601" s="507" t="s">
        <v>1051</v>
      </c>
      <c r="F601" s="507"/>
      <c r="G601" s="507"/>
      <c r="H601" s="507"/>
      <c r="I601" s="508"/>
    </row>
    <row r="602" spans="1:9" ht="14.45" customHeight="1">
      <c r="A602" s="63"/>
      <c r="B602" s="63"/>
      <c r="C602" s="63"/>
      <c r="D602" s="67">
        <v>9511</v>
      </c>
      <c r="E602" s="507" t="s">
        <v>2999</v>
      </c>
      <c r="F602" s="507"/>
      <c r="G602" s="507"/>
      <c r="H602" s="507"/>
      <c r="I602" s="508"/>
    </row>
    <row r="603" spans="1:9" ht="14.45" customHeight="1">
      <c r="A603" s="63"/>
      <c r="B603" s="63"/>
      <c r="C603" s="63"/>
      <c r="D603" s="67">
        <v>9512</v>
      </c>
      <c r="E603" s="507" t="s">
        <v>3001</v>
      </c>
      <c r="F603" s="507"/>
      <c r="G603" s="507"/>
      <c r="H603" s="507"/>
      <c r="I603" s="508"/>
    </row>
    <row r="604" spans="1:9" ht="14.45" customHeight="1">
      <c r="A604" s="63"/>
      <c r="B604" s="63"/>
      <c r="C604" s="63"/>
      <c r="D604" s="67">
        <v>9521</v>
      </c>
      <c r="E604" s="507" t="s">
        <v>3003</v>
      </c>
      <c r="F604" s="507"/>
      <c r="G604" s="507"/>
      <c r="H604" s="507"/>
      <c r="I604" s="508"/>
    </row>
    <row r="605" spans="1:9" ht="14.45" customHeight="1">
      <c r="A605" s="63"/>
      <c r="B605" s="63"/>
      <c r="C605" s="63"/>
      <c r="D605" s="67">
        <v>9522</v>
      </c>
      <c r="E605" s="507" t="s">
        <v>1064</v>
      </c>
      <c r="F605" s="507"/>
      <c r="G605" s="507"/>
      <c r="H605" s="507"/>
      <c r="I605" s="508"/>
    </row>
    <row r="606" spans="1:9" ht="14.45" customHeight="1">
      <c r="A606" s="63"/>
      <c r="B606" s="63"/>
      <c r="C606" s="63"/>
      <c r="D606" s="67">
        <v>9523</v>
      </c>
      <c r="E606" s="507" t="s">
        <v>1066</v>
      </c>
      <c r="F606" s="507"/>
      <c r="G606" s="507"/>
      <c r="H606" s="507"/>
      <c r="I606" s="508"/>
    </row>
    <row r="607" spans="1:9" ht="14.45" customHeight="1">
      <c r="A607" s="63"/>
      <c r="B607" s="63"/>
      <c r="C607" s="63"/>
      <c r="D607" s="67">
        <v>9524</v>
      </c>
      <c r="E607" s="507" t="s">
        <v>1606</v>
      </c>
      <c r="F607" s="507"/>
      <c r="G607" s="507"/>
      <c r="H607" s="507"/>
      <c r="I607" s="508"/>
    </row>
    <row r="608" spans="1:9" ht="14.45" customHeight="1">
      <c r="A608" s="63"/>
      <c r="B608" s="63"/>
      <c r="C608" s="63"/>
      <c r="D608" s="67">
        <v>9525</v>
      </c>
      <c r="E608" s="507" t="s">
        <v>2589</v>
      </c>
      <c r="F608" s="507"/>
      <c r="G608" s="507"/>
      <c r="H608" s="507"/>
      <c r="I608" s="508"/>
    </row>
    <row r="609" spans="1:9" ht="14.45" customHeight="1">
      <c r="A609" s="63"/>
      <c r="B609" s="63"/>
      <c r="C609" s="63"/>
      <c r="D609" s="67">
        <v>9529</v>
      </c>
      <c r="E609" s="507" t="s">
        <v>1323</v>
      </c>
      <c r="F609" s="507"/>
      <c r="G609" s="507"/>
      <c r="H609" s="507"/>
      <c r="I609" s="508"/>
    </row>
    <row r="610" spans="1:9" ht="14.45" customHeight="1">
      <c r="A610" s="63"/>
      <c r="B610" s="63"/>
      <c r="C610" s="63"/>
      <c r="D610" s="67">
        <v>9601</v>
      </c>
      <c r="E610" s="507" t="s">
        <v>268</v>
      </c>
      <c r="F610" s="507"/>
      <c r="G610" s="507"/>
      <c r="H610" s="507"/>
      <c r="I610" s="508"/>
    </row>
    <row r="611" spans="1:9" ht="14.45" customHeight="1">
      <c r="A611" s="63"/>
      <c r="B611" s="63"/>
      <c r="C611" s="63"/>
      <c r="D611" s="67">
        <v>9602</v>
      </c>
      <c r="E611" s="507" t="s">
        <v>1874</v>
      </c>
      <c r="F611" s="507"/>
      <c r="G611" s="507"/>
      <c r="H611" s="507"/>
      <c r="I611" s="508"/>
    </row>
    <row r="612" spans="1:9" ht="14.45" customHeight="1">
      <c r="A612" s="63"/>
      <c r="B612" s="63"/>
      <c r="C612" s="63"/>
      <c r="D612" s="67">
        <v>9603</v>
      </c>
      <c r="E612" s="507" t="s">
        <v>1875</v>
      </c>
      <c r="F612" s="507"/>
      <c r="G612" s="507"/>
      <c r="H612" s="507"/>
      <c r="I612" s="508"/>
    </row>
    <row r="613" spans="1:9" ht="14.45" customHeight="1">
      <c r="A613" s="63"/>
      <c r="B613" s="63"/>
      <c r="C613" s="63"/>
      <c r="D613" s="67">
        <v>9604</v>
      </c>
      <c r="E613" s="507" t="s">
        <v>272</v>
      </c>
      <c r="F613" s="507"/>
      <c r="G613" s="507"/>
      <c r="H613" s="507"/>
      <c r="I613" s="508"/>
    </row>
    <row r="614" spans="1:9" ht="14.45" customHeight="1">
      <c r="A614" s="63"/>
      <c r="B614" s="63"/>
      <c r="C614" s="63"/>
      <c r="D614" s="67">
        <v>9609</v>
      </c>
      <c r="E614" s="507" t="s">
        <v>274</v>
      </c>
      <c r="F614" s="507"/>
      <c r="G614" s="507"/>
      <c r="H614" s="507"/>
      <c r="I614" s="508"/>
    </row>
    <row r="615" spans="1:9" ht="14.45" customHeight="1">
      <c r="A615" s="63"/>
      <c r="B615" s="63"/>
      <c r="C615" s="63"/>
      <c r="D615" s="67">
        <v>9700</v>
      </c>
      <c r="E615" s="507" t="s">
        <v>1876</v>
      </c>
      <c r="F615" s="507"/>
      <c r="G615" s="507"/>
      <c r="H615" s="507"/>
      <c r="I615" s="508"/>
    </row>
    <row r="616" spans="1:9" ht="14.45" customHeight="1">
      <c r="A616" s="63"/>
      <c r="B616" s="63"/>
      <c r="C616" s="63"/>
      <c r="D616" s="67">
        <v>9810</v>
      </c>
      <c r="E616" s="507" t="s">
        <v>277</v>
      </c>
      <c r="F616" s="507"/>
      <c r="G616" s="507"/>
      <c r="H616" s="507"/>
      <c r="I616" s="508"/>
    </row>
    <row r="617" spans="1:9" ht="14.45" customHeight="1">
      <c r="A617" s="63"/>
      <c r="B617" s="63"/>
      <c r="C617" s="63"/>
      <c r="D617" s="67">
        <v>9820</v>
      </c>
      <c r="E617" s="507" t="s">
        <v>1877</v>
      </c>
      <c r="F617" s="507"/>
      <c r="G617" s="507"/>
      <c r="H617" s="507"/>
      <c r="I617" s="508"/>
    </row>
    <row r="618" spans="1:9" ht="14.45" customHeight="1">
      <c r="A618" s="63"/>
      <c r="B618" s="63"/>
      <c r="C618" s="63"/>
      <c r="D618" s="70">
        <v>9900</v>
      </c>
      <c r="E618" s="509" t="s">
        <v>1310</v>
      </c>
      <c r="F618" s="509"/>
      <c r="G618" s="509"/>
      <c r="H618" s="509"/>
      <c r="I618" s="510"/>
    </row>
    <row r="619" spans="1:9" ht="5.0999999999999996" customHeight="1"/>
  </sheetData>
  <sheetProtection password="C79A" sheet="1" objects="1" scenarios="1"/>
  <mergeCells count="617">
    <mergeCell ref="E435:I435"/>
    <mergeCell ref="E436:I436"/>
    <mergeCell ref="E431:I431"/>
    <mergeCell ref="E432:I432"/>
    <mergeCell ref="E433:I433"/>
    <mergeCell ref="E434:I434"/>
    <mergeCell ref="E427:I427"/>
    <mergeCell ref="E428:I428"/>
    <mergeCell ref="E429:I429"/>
    <mergeCell ref="E430:I430"/>
    <mergeCell ref="E423:I423"/>
    <mergeCell ref="E424:I424"/>
    <mergeCell ref="E425:I425"/>
    <mergeCell ref="E426:I426"/>
    <mergeCell ref="E419:I419"/>
    <mergeCell ref="E420:I420"/>
    <mergeCell ref="E421:I421"/>
    <mergeCell ref="E422:I422"/>
    <mergeCell ref="E415:I415"/>
    <mergeCell ref="E416:I416"/>
    <mergeCell ref="E417:I417"/>
    <mergeCell ref="E418:I418"/>
    <mergeCell ref="E411:I411"/>
    <mergeCell ref="E412:I412"/>
    <mergeCell ref="E413:I413"/>
    <mergeCell ref="E414:I414"/>
    <mergeCell ref="E407:I407"/>
    <mergeCell ref="E408:I408"/>
    <mergeCell ref="E409:I409"/>
    <mergeCell ref="E410:I410"/>
    <mergeCell ref="E403:I403"/>
    <mergeCell ref="E404:I404"/>
    <mergeCell ref="E405:I405"/>
    <mergeCell ref="E406:I406"/>
    <mergeCell ref="E399:I399"/>
    <mergeCell ref="E400:I400"/>
    <mergeCell ref="E401:I401"/>
    <mergeCell ref="E402:I402"/>
    <mergeCell ref="E395:I395"/>
    <mergeCell ref="E396:I396"/>
    <mergeCell ref="E397:I397"/>
    <mergeCell ref="E398:I398"/>
    <mergeCell ref="E391:I391"/>
    <mergeCell ref="E392:I392"/>
    <mergeCell ref="E393:I393"/>
    <mergeCell ref="E394:I394"/>
    <mergeCell ref="E387:I387"/>
    <mergeCell ref="E388:I388"/>
    <mergeCell ref="E389:I389"/>
    <mergeCell ref="E390:I390"/>
    <mergeCell ref="E383:I383"/>
    <mergeCell ref="E384:I384"/>
    <mergeCell ref="E385:I385"/>
    <mergeCell ref="E386:I386"/>
    <mergeCell ref="E379:I379"/>
    <mergeCell ref="E380:I380"/>
    <mergeCell ref="E381:I381"/>
    <mergeCell ref="E382:I382"/>
    <mergeCell ref="E375:I375"/>
    <mergeCell ref="E376:I376"/>
    <mergeCell ref="E377:I377"/>
    <mergeCell ref="E378:I378"/>
    <mergeCell ref="E371:I371"/>
    <mergeCell ref="E372:I372"/>
    <mergeCell ref="E373:I373"/>
    <mergeCell ref="E374:I374"/>
    <mergeCell ref="E367:I367"/>
    <mergeCell ref="E368:I368"/>
    <mergeCell ref="E369:I369"/>
    <mergeCell ref="E370:I370"/>
    <mergeCell ref="E363:I363"/>
    <mergeCell ref="E364:I364"/>
    <mergeCell ref="E365:I365"/>
    <mergeCell ref="E366:I366"/>
    <mergeCell ref="E359:I359"/>
    <mergeCell ref="E360:I360"/>
    <mergeCell ref="E361:I361"/>
    <mergeCell ref="E362:I362"/>
    <mergeCell ref="E355:I355"/>
    <mergeCell ref="E356:I356"/>
    <mergeCell ref="E357:I357"/>
    <mergeCell ref="E358:I358"/>
    <mergeCell ref="E351:I351"/>
    <mergeCell ref="E352:I352"/>
    <mergeCell ref="E353:I353"/>
    <mergeCell ref="E354:I354"/>
    <mergeCell ref="E347:I347"/>
    <mergeCell ref="E348:I348"/>
    <mergeCell ref="E349:I349"/>
    <mergeCell ref="E350:I350"/>
    <mergeCell ref="E343:I343"/>
    <mergeCell ref="E344:I344"/>
    <mergeCell ref="E345:I345"/>
    <mergeCell ref="E346:I346"/>
    <mergeCell ref="E339:I339"/>
    <mergeCell ref="E340:I340"/>
    <mergeCell ref="E341:I341"/>
    <mergeCell ref="E342:I342"/>
    <mergeCell ref="E335:I335"/>
    <mergeCell ref="E336:I336"/>
    <mergeCell ref="E337:I337"/>
    <mergeCell ref="E338:I338"/>
    <mergeCell ref="E331:I331"/>
    <mergeCell ref="E332:I332"/>
    <mergeCell ref="E333:I333"/>
    <mergeCell ref="E334:I334"/>
    <mergeCell ref="E327:I327"/>
    <mergeCell ref="E328:I328"/>
    <mergeCell ref="E329:I329"/>
    <mergeCell ref="E330:I330"/>
    <mergeCell ref="E323:I323"/>
    <mergeCell ref="E324:I324"/>
    <mergeCell ref="E325:I325"/>
    <mergeCell ref="E326:I326"/>
    <mergeCell ref="E319:I319"/>
    <mergeCell ref="E320:I320"/>
    <mergeCell ref="E321:I321"/>
    <mergeCell ref="E322:I322"/>
    <mergeCell ref="E315:I315"/>
    <mergeCell ref="E316:I316"/>
    <mergeCell ref="E317:I317"/>
    <mergeCell ref="E318:I318"/>
    <mergeCell ref="E311:I311"/>
    <mergeCell ref="E312:I312"/>
    <mergeCell ref="E313:I313"/>
    <mergeCell ref="E314:I314"/>
    <mergeCell ref="E307:I307"/>
    <mergeCell ref="E308:I308"/>
    <mergeCell ref="E309:I309"/>
    <mergeCell ref="E310:I310"/>
    <mergeCell ref="E303:I303"/>
    <mergeCell ref="E304:I304"/>
    <mergeCell ref="E305:I305"/>
    <mergeCell ref="E306:I306"/>
    <mergeCell ref="E299:I299"/>
    <mergeCell ref="E300:I300"/>
    <mergeCell ref="E301:I301"/>
    <mergeCell ref="E302:I302"/>
    <mergeCell ref="E295:I295"/>
    <mergeCell ref="E296:I296"/>
    <mergeCell ref="E297:I297"/>
    <mergeCell ref="E298:I298"/>
    <mergeCell ref="E291:I291"/>
    <mergeCell ref="E292:I292"/>
    <mergeCell ref="E293:I293"/>
    <mergeCell ref="E294:I294"/>
    <mergeCell ref="E287:I287"/>
    <mergeCell ref="E288:I288"/>
    <mergeCell ref="E289:I289"/>
    <mergeCell ref="E290:I290"/>
    <mergeCell ref="E283:I283"/>
    <mergeCell ref="E284:I284"/>
    <mergeCell ref="E285:I285"/>
    <mergeCell ref="E286:I286"/>
    <mergeCell ref="E279:I279"/>
    <mergeCell ref="E280:I280"/>
    <mergeCell ref="E281:I281"/>
    <mergeCell ref="E282:I282"/>
    <mergeCell ref="E275:I275"/>
    <mergeCell ref="E276:I276"/>
    <mergeCell ref="E277:I277"/>
    <mergeCell ref="E278:I278"/>
    <mergeCell ref="E271:I271"/>
    <mergeCell ref="E272:I272"/>
    <mergeCell ref="E273:I273"/>
    <mergeCell ref="E274:I274"/>
    <mergeCell ref="E267:I267"/>
    <mergeCell ref="E268:I268"/>
    <mergeCell ref="E269:I269"/>
    <mergeCell ref="E270:I270"/>
    <mergeCell ref="E263:I263"/>
    <mergeCell ref="E264:I264"/>
    <mergeCell ref="E265:I265"/>
    <mergeCell ref="E266:I266"/>
    <mergeCell ref="E259:I259"/>
    <mergeCell ref="E260:I260"/>
    <mergeCell ref="E261:I261"/>
    <mergeCell ref="E262:I262"/>
    <mergeCell ref="E255:I255"/>
    <mergeCell ref="E256:I256"/>
    <mergeCell ref="E257:I257"/>
    <mergeCell ref="E258:I258"/>
    <mergeCell ref="E251:I251"/>
    <mergeCell ref="E252:I252"/>
    <mergeCell ref="E253:I253"/>
    <mergeCell ref="E254:I254"/>
    <mergeCell ref="E247:I247"/>
    <mergeCell ref="E248:I248"/>
    <mergeCell ref="E249:I249"/>
    <mergeCell ref="E250:I250"/>
    <mergeCell ref="E243:I243"/>
    <mergeCell ref="E244:I244"/>
    <mergeCell ref="E245:I245"/>
    <mergeCell ref="E246:I246"/>
    <mergeCell ref="E239:I239"/>
    <mergeCell ref="E240:I240"/>
    <mergeCell ref="E241:I241"/>
    <mergeCell ref="E242:I242"/>
    <mergeCell ref="E235:I235"/>
    <mergeCell ref="E236:I236"/>
    <mergeCell ref="E237:I237"/>
    <mergeCell ref="E238:I238"/>
    <mergeCell ref="E231:I231"/>
    <mergeCell ref="E232:I232"/>
    <mergeCell ref="E233:I233"/>
    <mergeCell ref="E234:I234"/>
    <mergeCell ref="E227:I227"/>
    <mergeCell ref="E228:I228"/>
    <mergeCell ref="E229:I229"/>
    <mergeCell ref="E230:I230"/>
    <mergeCell ref="E223:I223"/>
    <mergeCell ref="E224:I224"/>
    <mergeCell ref="E225:I225"/>
    <mergeCell ref="E226:I226"/>
    <mergeCell ref="E219:I219"/>
    <mergeCell ref="E220:I220"/>
    <mergeCell ref="E221:I221"/>
    <mergeCell ref="E222:I222"/>
    <mergeCell ref="E215:I215"/>
    <mergeCell ref="E216:I216"/>
    <mergeCell ref="E217:I217"/>
    <mergeCell ref="E218:I218"/>
    <mergeCell ref="E211:I211"/>
    <mergeCell ref="E212:I212"/>
    <mergeCell ref="E213:I213"/>
    <mergeCell ref="E214:I214"/>
    <mergeCell ref="E207:I207"/>
    <mergeCell ref="E208:I208"/>
    <mergeCell ref="E209:I209"/>
    <mergeCell ref="E210:I210"/>
    <mergeCell ref="E203:I203"/>
    <mergeCell ref="E204:I204"/>
    <mergeCell ref="E205:I205"/>
    <mergeCell ref="E206:I206"/>
    <mergeCell ref="E199:I199"/>
    <mergeCell ref="E200:I200"/>
    <mergeCell ref="E201:I201"/>
    <mergeCell ref="E202:I202"/>
    <mergeCell ref="E195:I195"/>
    <mergeCell ref="E196:I196"/>
    <mergeCell ref="E197:I197"/>
    <mergeCell ref="E198:I198"/>
    <mergeCell ref="E191:I191"/>
    <mergeCell ref="E192:I192"/>
    <mergeCell ref="E193:I193"/>
    <mergeCell ref="E194:I194"/>
    <mergeCell ref="E187:I187"/>
    <mergeCell ref="E188:I188"/>
    <mergeCell ref="E189:I189"/>
    <mergeCell ref="E190:I190"/>
    <mergeCell ref="E183:I183"/>
    <mergeCell ref="E184:I184"/>
    <mergeCell ref="E185:I185"/>
    <mergeCell ref="E186:I186"/>
    <mergeCell ref="E179:I179"/>
    <mergeCell ref="E180:I180"/>
    <mergeCell ref="E181:I181"/>
    <mergeCell ref="E182:I182"/>
    <mergeCell ref="E175:I175"/>
    <mergeCell ref="E176:I176"/>
    <mergeCell ref="E177:I177"/>
    <mergeCell ref="E178:I178"/>
    <mergeCell ref="E171:I171"/>
    <mergeCell ref="E172:I172"/>
    <mergeCell ref="E173:I173"/>
    <mergeCell ref="E174:I174"/>
    <mergeCell ref="E167:I167"/>
    <mergeCell ref="E168:I168"/>
    <mergeCell ref="E169:I169"/>
    <mergeCell ref="E170:I170"/>
    <mergeCell ref="E163:I163"/>
    <mergeCell ref="E164:I164"/>
    <mergeCell ref="E165:I165"/>
    <mergeCell ref="E166:I166"/>
    <mergeCell ref="E159:I159"/>
    <mergeCell ref="E160:I160"/>
    <mergeCell ref="E161:I161"/>
    <mergeCell ref="E162:I162"/>
    <mergeCell ref="E155:I155"/>
    <mergeCell ref="E156:I156"/>
    <mergeCell ref="E157:I157"/>
    <mergeCell ref="E158:I158"/>
    <mergeCell ref="E151:I151"/>
    <mergeCell ref="E152:I152"/>
    <mergeCell ref="E153:I153"/>
    <mergeCell ref="E154:I154"/>
    <mergeCell ref="E147:I147"/>
    <mergeCell ref="E148:I148"/>
    <mergeCell ref="E149:I149"/>
    <mergeCell ref="E150:I150"/>
    <mergeCell ref="E143:I143"/>
    <mergeCell ref="E144:I144"/>
    <mergeCell ref="E145:I145"/>
    <mergeCell ref="E146:I146"/>
    <mergeCell ref="E139:I139"/>
    <mergeCell ref="E140:I140"/>
    <mergeCell ref="E141:I141"/>
    <mergeCell ref="E142:I142"/>
    <mergeCell ref="E135:I135"/>
    <mergeCell ref="E136:I136"/>
    <mergeCell ref="E137:I137"/>
    <mergeCell ref="E138:I138"/>
    <mergeCell ref="E131:I131"/>
    <mergeCell ref="E132:I132"/>
    <mergeCell ref="E133:I133"/>
    <mergeCell ref="E134:I134"/>
    <mergeCell ref="E127:I127"/>
    <mergeCell ref="E128:I128"/>
    <mergeCell ref="E129:I129"/>
    <mergeCell ref="E130:I130"/>
    <mergeCell ref="E123:I123"/>
    <mergeCell ref="E124:I124"/>
    <mergeCell ref="E125:I125"/>
    <mergeCell ref="E126:I126"/>
    <mergeCell ref="E119:I119"/>
    <mergeCell ref="E120:I120"/>
    <mergeCell ref="E121:I121"/>
    <mergeCell ref="E122:I122"/>
    <mergeCell ref="E115:I115"/>
    <mergeCell ref="E116:I116"/>
    <mergeCell ref="E117:I117"/>
    <mergeCell ref="E118:I118"/>
    <mergeCell ref="E111:I111"/>
    <mergeCell ref="E112:I112"/>
    <mergeCell ref="E113:I113"/>
    <mergeCell ref="E114:I114"/>
    <mergeCell ref="E107:I107"/>
    <mergeCell ref="E108:I108"/>
    <mergeCell ref="E109:I109"/>
    <mergeCell ref="E110:I110"/>
    <mergeCell ref="E103:I103"/>
    <mergeCell ref="E104:I104"/>
    <mergeCell ref="E105:I105"/>
    <mergeCell ref="E106:I106"/>
    <mergeCell ref="E99:I99"/>
    <mergeCell ref="E100:I100"/>
    <mergeCell ref="E101:I101"/>
    <mergeCell ref="E102:I102"/>
    <mergeCell ref="E95:I95"/>
    <mergeCell ref="E96:I96"/>
    <mergeCell ref="E97:I97"/>
    <mergeCell ref="E98:I98"/>
    <mergeCell ref="E91:I91"/>
    <mergeCell ref="E92:I92"/>
    <mergeCell ref="E93:I93"/>
    <mergeCell ref="E94:I94"/>
    <mergeCell ref="E87:I87"/>
    <mergeCell ref="E88:I88"/>
    <mergeCell ref="E89:I89"/>
    <mergeCell ref="E90:I90"/>
    <mergeCell ref="E83:I83"/>
    <mergeCell ref="E84:I84"/>
    <mergeCell ref="E85:I85"/>
    <mergeCell ref="E86:I86"/>
    <mergeCell ref="E79:I79"/>
    <mergeCell ref="E80:I80"/>
    <mergeCell ref="E81:I81"/>
    <mergeCell ref="E82:I82"/>
    <mergeCell ref="E75:I75"/>
    <mergeCell ref="E76:I76"/>
    <mergeCell ref="E77:I77"/>
    <mergeCell ref="E78:I78"/>
    <mergeCell ref="E71:I71"/>
    <mergeCell ref="E72:I72"/>
    <mergeCell ref="E73:I73"/>
    <mergeCell ref="E74:I74"/>
    <mergeCell ref="E67:I67"/>
    <mergeCell ref="E68:I68"/>
    <mergeCell ref="E69:I69"/>
    <mergeCell ref="E70:I70"/>
    <mergeCell ref="E63:I63"/>
    <mergeCell ref="E64:I64"/>
    <mergeCell ref="E65:I65"/>
    <mergeCell ref="E66:I66"/>
    <mergeCell ref="E59:I59"/>
    <mergeCell ref="E60:I60"/>
    <mergeCell ref="E61:I61"/>
    <mergeCell ref="E62:I62"/>
    <mergeCell ref="E55:I55"/>
    <mergeCell ref="E56:I56"/>
    <mergeCell ref="E57:I57"/>
    <mergeCell ref="E58:I58"/>
    <mergeCell ref="E51:I51"/>
    <mergeCell ref="E52:I52"/>
    <mergeCell ref="E53:I53"/>
    <mergeCell ref="E54:I54"/>
    <mergeCell ref="E47:I47"/>
    <mergeCell ref="E48:I48"/>
    <mergeCell ref="E49:I49"/>
    <mergeCell ref="E50:I50"/>
    <mergeCell ref="E43:I43"/>
    <mergeCell ref="E44:I44"/>
    <mergeCell ref="E45:I45"/>
    <mergeCell ref="E46:I46"/>
    <mergeCell ref="E39:I39"/>
    <mergeCell ref="E40:I40"/>
    <mergeCell ref="E41:I41"/>
    <mergeCell ref="E42:I42"/>
    <mergeCell ref="E35:I35"/>
    <mergeCell ref="E36:I36"/>
    <mergeCell ref="E37:I37"/>
    <mergeCell ref="E38:I38"/>
    <mergeCell ref="E31:I31"/>
    <mergeCell ref="E32:I32"/>
    <mergeCell ref="E33:I33"/>
    <mergeCell ref="E34:I34"/>
    <mergeCell ref="E13:I13"/>
    <mergeCell ref="E14:I14"/>
    <mergeCell ref="E7:I7"/>
    <mergeCell ref="E8:I8"/>
    <mergeCell ref="E9:I9"/>
    <mergeCell ref="E10:I10"/>
    <mergeCell ref="E3:I3"/>
    <mergeCell ref="E4:I4"/>
    <mergeCell ref="E5:I5"/>
    <mergeCell ref="E6:I6"/>
    <mergeCell ref="E11:I11"/>
    <mergeCell ref="E12:I12"/>
    <mergeCell ref="E15:I15"/>
    <mergeCell ref="E16:I16"/>
    <mergeCell ref="E439:I439"/>
    <mergeCell ref="E440:I440"/>
    <mergeCell ref="E437:I437"/>
    <mergeCell ref="E438:I438"/>
    <mergeCell ref="E17:I17"/>
    <mergeCell ref="E18:I18"/>
    <mergeCell ref="E19:I19"/>
    <mergeCell ref="E20:I20"/>
    <mergeCell ref="E21:I21"/>
    <mergeCell ref="E22:I22"/>
    <mergeCell ref="E27:I27"/>
    <mergeCell ref="E28:I28"/>
    <mergeCell ref="E29:I29"/>
    <mergeCell ref="E30:I30"/>
    <mergeCell ref="E23:I23"/>
    <mergeCell ref="E24:I24"/>
    <mergeCell ref="E25:I25"/>
    <mergeCell ref="E26:I26"/>
    <mergeCell ref="E441:I441"/>
    <mergeCell ref="E442:I442"/>
    <mergeCell ref="E443:I443"/>
    <mergeCell ref="E444:I444"/>
    <mergeCell ref="E445:I445"/>
    <mergeCell ref="E446:I446"/>
    <mergeCell ref="E457:I457"/>
    <mergeCell ref="E458:I458"/>
    <mergeCell ref="E447:I447"/>
    <mergeCell ref="E448:I448"/>
    <mergeCell ref="E449:I449"/>
    <mergeCell ref="E450:I450"/>
    <mergeCell ref="E451:I451"/>
    <mergeCell ref="E452:I452"/>
    <mergeCell ref="E453:I453"/>
    <mergeCell ref="E454:I454"/>
    <mergeCell ref="E455:I455"/>
    <mergeCell ref="E456:I456"/>
    <mergeCell ref="E469:I469"/>
    <mergeCell ref="E470:I470"/>
    <mergeCell ref="E459:I459"/>
    <mergeCell ref="E460:I460"/>
    <mergeCell ref="E461:I461"/>
    <mergeCell ref="E462:I462"/>
    <mergeCell ref="E463:I463"/>
    <mergeCell ref="E464:I464"/>
    <mergeCell ref="E477:I477"/>
    <mergeCell ref="E478:I478"/>
    <mergeCell ref="E465:I465"/>
    <mergeCell ref="E466:I466"/>
    <mergeCell ref="E467:I467"/>
    <mergeCell ref="E468:I468"/>
    <mergeCell ref="E471:I471"/>
    <mergeCell ref="E472:I472"/>
    <mergeCell ref="E473:I473"/>
    <mergeCell ref="E474:I474"/>
    <mergeCell ref="E475:I475"/>
    <mergeCell ref="E476:I476"/>
    <mergeCell ref="E493:I493"/>
    <mergeCell ref="E494:I494"/>
    <mergeCell ref="E483:I483"/>
    <mergeCell ref="E484:I484"/>
    <mergeCell ref="E485:I485"/>
    <mergeCell ref="E486:I486"/>
    <mergeCell ref="E487:I487"/>
    <mergeCell ref="E488:I488"/>
    <mergeCell ref="E489:I489"/>
    <mergeCell ref="E490:I490"/>
    <mergeCell ref="E491:I491"/>
    <mergeCell ref="E492:I492"/>
    <mergeCell ref="E479:I479"/>
    <mergeCell ref="E480:I480"/>
    <mergeCell ref="E481:I481"/>
    <mergeCell ref="E482:I482"/>
    <mergeCell ref="E505:I505"/>
    <mergeCell ref="E506:I506"/>
    <mergeCell ref="E495:I495"/>
    <mergeCell ref="E496:I496"/>
    <mergeCell ref="E497:I497"/>
    <mergeCell ref="E498:I498"/>
    <mergeCell ref="E499:I499"/>
    <mergeCell ref="E500:I500"/>
    <mergeCell ref="E501:I501"/>
    <mergeCell ref="E502:I502"/>
    <mergeCell ref="E503:I503"/>
    <mergeCell ref="E504:I504"/>
    <mergeCell ref="E517:I517"/>
    <mergeCell ref="E518:I518"/>
    <mergeCell ref="E507:I507"/>
    <mergeCell ref="E508:I508"/>
    <mergeCell ref="E509:I509"/>
    <mergeCell ref="E510:I510"/>
    <mergeCell ref="E511:I511"/>
    <mergeCell ref="E512:I512"/>
    <mergeCell ref="E525:I525"/>
    <mergeCell ref="E526:I526"/>
    <mergeCell ref="E513:I513"/>
    <mergeCell ref="E514:I514"/>
    <mergeCell ref="E515:I515"/>
    <mergeCell ref="E516:I516"/>
    <mergeCell ref="E519:I519"/>
    <mergeCell ref="E520:I520"/>
    <mergeCell ref="E521:I521"/>
    <mergeCell ref="E522:I522"/>
    <mergeCell ref="E523:I523"/>
    <mergeCell ref="E524:I524"/>
    <mergeCell ref="E541:I541"/>
    <mergeCell ref="E542:I542"/>
    <mergeCell ref="E531:I531"/>
    <mergeCell ref="E532:I532"/>
    <mergeCell ref="E533:I533"/>
    <mergeCell ref="E534:I534"/>
    <mergeCell ref="E535:I535"/>
    <mergeCell ref="E536:I536"/>
    <mergeCell ref="E537:I537"/>
    <mergeCell ref="E538:I538"/>
    <mergeCell ref="E539:I539"/>
    <mergeCell ref="E540:I540"/>
    <mergeCell ref="E527:I527"/>
    <mergeCell ref="E528:I528"/>
    <mergeCell ref="E529:I529"/>
    <mergeCell ref="E530:I530"/>
    <mergeCell ref="E553:I553"/>
    <mergeCell ref="E554:I554"/>
    <mergeCell ref="E543:I543"/>
    <mergeCell ref="E544:I544"/>
    <mergeCell ref="E545:I545"/>
    <mergeCell ref="E546:I546"/>
    <mergeCell ref="E547:I547"/>
    <mergeCell ref="E548:I548"/>
    <mergeCell ref="E549:I549"/>
    <mergeCell ref="E550:I550"/>
    <mergeCell ref="E551:I551"/>
    <mergeCell ref="E552:I552"/>
    <mergeCell ref="E565:I565"/>
    <mergeCell ref="E566:I566"/>
    <mergeCell ref="E555:I555"/>
    <mergeCell ref="E556:I556"/>
    <mergeCell ref="E557:I557"/>
    <mergeCell ref="E558:I558"/>
    <mergeCell ref="E559:I559"/>
    <mergeCell ref="E560:I560"/>
    <mergeCell ref="E573:I573"/>
    <mergeCell ref="E574:I574"/>
    <mergeCell ref="E561:I561"/>
    <mergeCell ref="E562:I562"/>
    <mergeCell ref="E563:I563"/>
    <mergeCell ref="E564:I564"/>
    <mergeCell ref="E567:I567"/>
    <mergeCell ref="E568:I568"/>
    <mergeCell ref="E569:I569"/>
    <mergeCell ref="E570:I570"/>
    <mergeCell ref="E571:I571"/>
    <mergeCell ref="E572:I572"/>
    <mergeCell ref="E589:I589"/>
    <mergeCell ref="E590:I590"/>
    <mergeCell ref="E579:I579"/>
    <mergeCell ref="E580:I580"/>
    <mergeCell ref="E581:I581"/>
    <mergeCell ref="E582:I582"/>
    <mergeCell ref="E583:I583"/>
    <mergeCell ref="E584:I584"/>
    <mergeCell ref="E585:I585"/>
    <mergeCell ref="E586:I586"/>
    <mergeCell ref="E587:I587"/>
    <mergeCell ref="E588:I588"/>
    <mergeCell ref="E575:I575"/>
    <mergeCell ref="E576:I576"/>
    <mergeCell ref="E577:I577"/>
    <mergeCell ref="E578:I578"/>
    <mergeCell ref="E602:I602"/>
    <mergeCell ref="E591:I591"/>
    <mergeCell ref="E592:I592"/>
    <mergeCell ref="E593:I593"/>
    <mergeCell ref="E594:I594"/>
    <mergeCell ref="E595:I595"/>
    <mergeCell ref="E596:I596"/>
    <mergeCell ref="E597:I597"/>
    <mergeCell ref="E598:I598"/>
    <mergeCell ref="E612:I612"/>
    <mergeCell ref="E605:I605"/>
    <mergeCell ref="E606:I606"/>
    <mergeCell ref="E607:I607"/>
    <mergeCell ref="E608:I608"/>
    <mergeCell ref="E599:I599"/>
    <mergeCell ref="E600:I600"/>
    <mergeCell ref="E603:I603"/>
    <mergeCell ref="E604:I604"/>
    <mergeCell ref="E601:I601"/>
    <mergeCell ref="E617:I617"/>
    <mergeCell ref="E618:I618"/>
    <mergeCell ref="A2:I2"/>
    <mergeCell ref="E613:I613"/>
    <mergeCell ref="E614:I614"/>
    <mergeCell ref="E615:I615"/>
    <mergeCell ref="E616:I616"/>
    <mergeCell ref="E609:I609"/>
    <mergeCell ref="E610:I610"/>
    <mergeCell ref="E611:I611"/>
  </mergeCells>
  <phoneticPr fontId="13" type="noConversion"/>
  <hyperlinks>
    <hyperlink ref="H1" location="Kontrole!A1" tooltip="Link na radni list Kontrole" display="Kontrole"/>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G1" location="Upute!A1" tooltip="Link na obrazac G-PR-IZ-NPF" display="G-PR-IZ-NPF"/>
    <hyperlink ref="B1" location="Novosti!A1" tooltip="Link na radni list Novosti" display="Novosti"/>
  </hyperlinks>
  <pageMargins left="0.39370078740157483" right="0.39370078740157483" top="0.47244094488188981" bottom="0.70866141732283472" header="0.39370078740157483" footer="0.59055118110236227"/>
  <pageSetup paperSize="9" scale="82" fitToHeight="0" orientation="portrait" r:id="rId1"/>
  <headerFooter alignWithMargins="0"/>
</worksheet>
</file>

<file path=xl/worksheets/sheet12.xml><?xml version="1.0" encoding="utf-8"?>
<worksheet xmlns="http://schemas.openxmlformats.org/spreadsheetml/2006/main" xmlns:r="http://schemas.openxmlformats.org/officeDocument/2006/relationships">
  <sheetPr codeName="List12">
    <pageSetUpPr fitToPage="1"/>
  </sheetPr>
  <dimension ref="A1:W57"/>
  <sheetViews>
    <sheetView showGridLines="0" showRowColHeaders="0" workbookViewId="0">
      <pane ySplit="2" topLeftCell="A3" activePane="bottomLeft" state="frozen"/>
      <selection pane="bottomLeft" activeCell="E1" sqref="E1"/>
    </sheetView>
  </sheetViews>
  <sheetFormatPr defaultColWidth="0" defaultRowHeight="12.75" zeroHeight="1"/>
  <cols>
    <col min="1" max="1" width="4.7109375" style="1" customWidth="1"/>
    <col min="2" max="2" width="11.85546875" style="2" customWidth="1"/>
    <col min="3" max="10" width="11.7109375" style="1" customWidth="1"/>
    <col min="11" max="11" width="1" style="1" customWidth="1"/>
    <col min="12" max="16384" width="9.140625" style="1" hidden="1"/>
  </cols>
  <sheetData>
    <row r="1" spans="1:23" customFormat="1" ht="24.95" customHeight="1">
      <c r="A1" s="538" t="s">
        <v>3034</v>
      </c>
      <c r="B1" s="539"/>
      <c r="C1" s="209" t="s">
        <v>1986</v>
      </c>
      <c r="D1" s="209" t="s">
        <v>1965</v>
      </c>
      <c r="E1" s="209" t="s">
        <v>3035</v>
      </c>
      <c r="F1" s="210" t="s">
        <v>1434</v>
      </c>
      <c r="G1" s="209" t="s">
        <v>438</v>
      </c>
      <c r="H1" s="209" t="s">
        <v>1437</v>
      </c>
      <c r="I1" s="277" t="s">
        <v>2460</v>
      </c>
      <c r="J1" s="247"/>
      <c r="K1" s="1"/>
      <c r="L1" t="s">
        <v>3036</v>
      </c>
      <c r="M1" t="s">
        <v>2199</v>
      </c>
    </row>
    <row r="2" spans="1:23" customFormat="1" ht="30.75" customHeight="1">
      <c r="A2" s="266" t="s">
        <v>2769</v>
      </c>
      <c r="B2" s="266" t="s">
        <v>610</v>
      </c>
      <c r="C2" s="540" t="s">
        <v>611</v>
      </c>
      <c r="D2" s="541"/>
      <c r="E2" s="541"/>
      <c r="F2" s="541"/>
      <c r="G2" s="541"/>
      <c r="H2" s="541"/>
      <c r="I2" s="541"/>
      <c r="J2" s="542"/>
      <c r="L2">
        <f ca="1">SUM(L4:L112)</f>
        <v>1</v>
      </c>
      <c r="M2">
        <f>SUM(M4:M112)</f>
        <v>0</v>
      </c>
    </row>
    <row r="3" spans="1:23" customFormat="1" ht="20.100000000000001" customHeight="1">
      <c r="A3" s="543" t="s">
        <v>2767</v>
      </c>
      <c r="B3" s="544"/>
      <c r="C3" s="544"/>
      <c r="D3" s="544"/>
      <c r="E3" s="544"/>
      <c r="F3" s="544"/>
      <c r="G3" s="544"/>
      <c r="H3" s="544"/>
      <c r="I3" s="544"/>
      <c r="J3" s="545"/>
    </row>
    <row r="4" spans="1:23" customFormat="1" ht="50.25" customHeight="1">
      <c r="A4" s="236">
        <v>1</v>
      </c>
      <c r="B4" s="219" t="str">
        <f>IF(L4=1,"Pogreška",IF(M4=1,"Upozorenje","Ispravna"))</f>
        <v>Ispravna</v>
      </c>
      <c r="C4" s="525" t="s">
        <v>2449</v>
      </c>
      <c r="D4" s="526"/>
      <c r="E4" s="526"/>
      <c r="F4" s="526"/>
      <c r="G4" s="526"/>
      <c r="H4" s="526"/>
      <c r="I4" s="526"/>
      <c r="J4" s="526"/>
      <c r="L4">
        <f>IF(OR(RefStr!C7="",RefStr!C9="",RefStr!E9="",RefStr!C11="",RefStr!C15="",RefStr!J15="",RefStr!J17="",RefStr!C17="",RefStr!J9 = "",RefStr!J13="",RefStr!J19="",AND(RefStr!C15 &lt;&gt; "",INT(VALUE(RefStr!C15))&lt;&gt;0,RefStr!J11=""),AND(RefStr!C15&lt;&gt;"",INT(VALUE(RefStr!C15))=0,RefStr!J11&lt;&gt;"")),1,0)</f>
        <v>0</v>
      </c>
      <c r="M4">
        <v>0</v>
      </c>
    </row>
    <row r="5" spans="1:23" customFormat="1" ht="39.950000000000003" customHeight="1">
      <c r="A5" s="237">
        <f t="shared" ref="A5:A12" si="0">INT(A4)+1</f>
        <v>2</v>
      </c>
      <c r="B5" s="219" t="str">
        <f t="shared" ref="B5:B17" si="1">IF(L5=1,"Pogreška",IF(M5=1,"Upozorenje","Ispravna"))</f>
        <v>Ispravna</v>
      </c>
      <c r="C5" s="525" t="s">
        <v>2553</v>
      </c>
      <c r="D5" s="526"/>
      <c r="E5" s="526"/>
      <c r="F5" s="526"/>
      <c r="G5" s="526"/>
      <c r="H5" s="526"/>
      <c r="I5" s="526"/>
      <c r="J5" s="526"/>
      <c r="L5">
        <f>MAX(N5:P5)</f>
        <v>0</v>
      </c>
      <c r="M5">
        <f>IF(LEN(RefStr!C13)&lt;&gt;21,1,0)</f>
        <v>0</v>
      </c>
      <c r="N5" s="1">
        <f>IF(AND(LEN(RefStr!C13)&gt;0,LEN(RefStr!C13)&lt;&gt;21),1,0)</f>
        <v>0</v>
      </c>
      <c r="O5" s="1">
        <f>IF(AND(LEN(RefStr!C13)&gt;0,UPPER(MID(RefStr!C13, 1, 2))&lt;&gt;"HR"),1,0)</f>
        <v>0</v>
      </c>
      <c r="P5" s="1">
        <f>IF(AND(LEN(RefStr!C13)&gt;0,ISERROR(INT(VALUE(MID(RefStr!C13, 3, 19))))),1,0)</f>
        <v>0</v>
      </c>
    </row>
    <row r="6" spans="1:23" customFormat="1" ht="42" customHeight="1">
      <c r="A6" s="237">
        <f t="shared" si="0"/>
        <v>3</v>
      </c>
      <c r="B6" s="219" t="str">
        <f t="shared" si="1"/>
        <v>Ispravna</v>
      </c>
      <c r="C6" s="525" t="s">
        <v>2554</v>
      </c>
      <c r="D6" s="526"/>
      <c r="E6" s="526"/>
      <c r="F6" s="526"/>
      <c r="G6" s="526"/>
      <c r="H6" s="526"/>
      <c r="I6" s="526"/>
      <c r="J6" s="526"/>
      <c r="L6">
        <f>MAX(N6:P6)</f>
        <v>0</v>
      </c>
      <c r="M6">
        <v>0</v>
      </c>
      <c r="N6">
        <f>IF(AND(INT(VALUE(RefStr!C15))=0,INT(VALUE(RefStr!J11))&lt;&gt;0),1,0)</f>
        <v>0</v>
      </c>
      <c r="O6">
        <f>IF(AND(INT(VALUE(RefStr!C15))&lt;&gt;0,INT(VALUE(RefStr!J11))=0),1,0)</f>
        <v>0</v>
      </c>
      <c r="W6" s="1"/>
    </row>
    <row r="7" spans="1:23" customFormat="1" ht="76.5" customHeight="1">
      <c r="A7" s="237">
        <f t="shared" si="0"/>
        <v>4</v>
      </c>
      <c r="B7" s="219" t="str">
        <f>IF(L7=1,"Pogreška",IF(M7=1,"Upozorenje","Ispravna"))</f>
        <v>Ispravna</v>
      </c>
      <c r="C7" s="527" t="s">
        <v>1307</v>
      </c>
      <c r="D7" s="528"/>
      <c r="E7" s="528"/>
      <c r="F7" s="528"/>
      <c r="G7" s="528"/>
      <c r="H7" s="528"/>
      <c r="I7" s="528"/>
      <c r="J7" s="529"/>
      <c r="L7">
        <f>P7</f>
        <v>0</v>
      </c>
      <c r="M7">
        <f>Q7</f>
        <v>0</v>
      </c>
      <c r="N7" s="13">
        <f>IF(RefStr!J15&lt;&gt;"",DATE(INT(MID(RefStr!J15,1,4)),1,1),"")</f>
        <v>44562</v>
      </c>
      <c r="O7" s="13">
        <f>IF(RefStr!J15&lt;&gt;"",IF(OR(RIGHT(RefStr!J15,2)="03",RIGHT(RefStr!J15,2)="12"),DATE(INT(MID(RefStr!J15,1,4)),INT(RIGHT(RefStr!J15,2)),31),DATE(INT(MID(RefStr!J15,1,4)),INT(RIGHT(RefStr!J15,2)),30)),"")</f>
        <v>44926</v>
      </c>
      <c r="P7">
        <f>IF(OR(RefStr!E5&gt;=RefStr!G5,RefStr!E5="",RefStr!G5="",RefStr!E5&lt;Kontrole!N7,RefStr!G5&gt;Kontrole!O7),1,0)</f>
        <v>0</v>
      </c>
      <c r="Q7">
        <f>IF(OR(INT(RefStr!E5)&lt;&gt;Kontrole!N7,INT(RefStr!G5)&lt;&gt;Kontrole!O7),1,0)</f>
        <v>0</v>
      </c>
      <c r="W7" t="s">
        <v>1306</v>
      </c>
    </row>
    <row r="8" spans="1:23" customFormat="1" ht="39.950000000000003" customHeight="1">
      <c r="A8" s="237">
        <f t="shared" si="0"/>
        <v>5</v>
      </c>
      <c r="B8" s="219" t="str">
        <f t="shared" si="1"/>
        <v>Ispravna</v>
      </c>
      <c r="C8" s="525" t="s">
        <v>2466</v>
      </c>
      <c r="D8" s="526"/>
      <c r="E8" s="526"/>
      <c r="F8" s="526"/>
      <c r="G8" s="526"/>
      <c r="H8" s="526"/>
      <c r="I8" s="526"/>
      <c r="J8" s="526"/>
      <c r="L8">
        <f>IF(OR(RefStr!D39="",RefStr!D43="",RefStr!D45=""),1,0)</f>
        <v>0</v>
      </c>
      <c r="M8">
        <v>0</v>
      </c>
    </row>
    <row r="9" spans="1:23" customFormat="1" ht="99" customHeight="1">
      <c r="A9" s="237">
        <f t="shared" si="0"/>
        <v>6</v>
      </c>
      <c r="B9" s="219" t="str">
        <f>IF(L9=1,"Pogreška",IF(M9=1,"Upozorenje","Ispravna"))</f>
        <v>Ispravna</v>
      </c>
      <c r="C9" s="536" t="s">
        <v>1683</v>
      </c>
      <c r="D9" s="526"/>
      <c r="E9" s="526"/>
      <c r="F9" s="526"/>
      <c r="G9" s="526"/>
      <c r="H9" s="526"/>
      <c r="I9" s="526"/>
      <c r="J9" s="526"/>
      <c r="L9" s="245">
        <f>MAX(N9:O9)</f>
        <v>0</v>
      </c>
      <c r="M9">
        <v>0</v>
      </c>
      <c r="N9" s="245">
        <f>IF(MID(P9,3,1)&lt;&gt; ".",1,0)</f>
        <v>0</v>
      </c>
      <c r="O9" s="245">
        <f>IF(MID(P9,7,1)&lt;&gt; ",",1,0)</f>
        <v>0</v>
      </c>
      <c r="P9" s="246" t="str">
        <f>TEXT(RefStr!C9+10000.01,"#.##0,00")</f>
        <v>53.290,01</v>
      </c>
    </row>
    <row r="10" spans="1:23" customFormat="1" ht="108.75" customHeight="1">
      <c r="A10" s="237">
        <f t="shared" si="0"/>
        <v>7</v>
      </c>
      <c r="B10" s="219" t="str">
        <f ca="1">IF(L10=1,"Pogreška",IF(M10=1,"Upozorenje","Ispravna"))</f>
        <v>Pogreška</v>
      </c>
      <c r="C10" s="536" t="s">
        <v>470</v>
      </c>
      <c r="D10" s="537"/>
      <c r="E10" s="537"/>
      <c r="F10" s="537"/>
      <c r="G10" s="537"/>
      <c r="H10" s="537"/>
      <c r="I10" s="537"/>
      <c r="J10" s="537"/>
      <c r="L10">
        <f ca="1">MAX(N10:O10)</f>
        <v>1</v>
      </c>
      <c r="M10">
        <v>0</v>
      </c>
      <c r="N10">
        <f ca="1">IF(ISERROR(R10),0,1)</f>
        <v>0</v>
      </c>
      <c r="O10" s="245">
        <f ca="1">IF(ISERROR(Q10),0,1)</f>
        <v>1</v>
      </c>
      <c r="P10" s="246" t="str">
        <f ca="1">CELL("filename")</f>
        <v>F:\[Neprof6-2022..xlsx]BIL</v>
      </c>
      <c r="Q10" s="246">
        <f ca="1">FIND(".XLSX", UPPER(P10),1)</f>
        <v>18</v>
      </c>
      <c r="R10" s="1" t="e">
        <f ca="1">FIND(".XLSM", UPPER(P10),1)</f>
        <v>#VALUE!</v>
      </c>
    </row>
    <row r="11" spans="1:23" customFormat="1" ht="75" customHeight="1">
      <c r="A11" s="237">
        <f t="shared" si="0"/>
        <v>8</v>
      </c>
      <c r="B11" s="219" t="str">
        <f>IF(L11=1,"Pogreška",IF(M11=1,"Upozorenje","Ispravna"))</f>
        <v>Ispravna</v>
      </c>
      <c r="C11" s="525" t="s">
        <v>2304</v>
      </c>
      <c r="D11" s="526"/>
      <c r="E11" s="526"/>
      <c r="F11" s="526"/>
      <c r="G11" s="526"/>
      <c r="H11" s="526"/>
      <c r="I11" s="526"/>
      <c r="J11" s="526"/>
      <c r="L11">
        <f>IF(OR(RefStr!N5&gt;RefStr!N4,RefStr!O5&gt;RefStr!O4,RefStr!P5&gt;RefStr!P4),1,0)</f>
        <v>0</v>
      </c>
      <c r="M11">
        <f>IF(OR(RefStr!N5&lt;RefStr!N4,RefStr!O5&lt;RefStr!O4,RefStr!P5&lt;RefStr!P4),1,0)</f>
        <v>0</v>
      </c>
    </row>
    <row r="12" spans="1:23" ht="50.1" customHeight="1">
      <c r="A12" s="237">
        <f t="shared" si="0"/>
        <v>9</v>
      </c>
      <c r="B12" s="219" t="str">
        <f t="shared" si="1"/>
        <v>Ispravna</v>
      </c>
      <c r="C12" s="525" t="s">
        <v>2450</v>
      </c>
      <c r="D12" s="526"/>
      <c r="E12" s="526"/>
      <c r="F12" s="526"/>
      <c r="G12" s="526"/>
      <c r="H12" s="526"/>
      <c r="I12" s="526"/>
      <c r="J12" s="526"/>
      <c r="L12">
        <f>IF(ISERROR(RefStr!I21),1,0)</f>
        <v>0</v>
      </c>
      <c r="M12">
        <f>IF(RefStr!I21=0,1,0)</f>
        <v>0</v>
      </c>
    </row>
    <row r="13" spans="1:23" customFormat="1" ht="20.100000000000001" customHeight="1">
      <c r="A13" s="534" t="s">
        <v>2768</v>
      </c>
      <c r="B13" s="535"/>
      <c r="C13" s="535"/>
      <c r="D13" s="535"/>
      <c r="E13" s="535"/>
      <c r="F13" s="535"/>
      <c r="G13" s="535"/>
      <c r="H13" s="535"/>
      <c r="I13" s="535"/>
      <c r="J13" s="532"/>
    </row>
    <row r="14" spans="1:23" ht="30" customHeight="1">
      <c r="A14" s="236">
        <f>INT(A12)+1</f>
        <v>10</v>
      </c>
      <c r="B14" s="219" t="str">
        <f t="shared" si="1"/>
        <v>Ispravna</v>
      </c>
      <c r="C14" s="525" t="s">
        <v>2010</v>
      </c>
      <c r="D14" s="526"/>
      <c r="E14" s="526"/>
      <c r="F14" s="526"/>
      <c r="G14" s="526"/>
      <c r="H14" s="526"/>
      <c r="I14" s="526"/>
      <c r="J14" s="526"/>
      <c r="L14" s="238">
        <f>IF(OR(PRRAS!J170*PRRAS!J171&lt;&gt;0,PRRAS!K170*PRRAS!K171&lt;&gt;0),1,0)</f>
        <v>0</v>
      </c>
      <c r="M14">
        <v>0</v>
      </c>
    </row>
    <row r="15" spans="1:23" ht="30" customHeight="1">
      <c r="A15" s="237">
        <f t="shared" ref="A15:A22" si="2">INT(A14)+1</f>
        <v>11</v>
      </c>
      <c r="B15" s="219" t="str">
        <f t="shared" si="1"/>
        <v>Ispravna</v>
      </c>
      <c r="C15" s="527" t="s">
        <v>1639</v>
      </c>
      <c r="D15" s="528"/>
      <c r="E15" s="528"/>
      <c r="F15" s="528"/>
      <c r="G15" s="528"/>
      <c r="H15" s="528"/>
      <c r="I15" s="528"/>
      <c r="J15" s="529"/>
      <c r="K15" s="10"/>
      <c r="L15" s="238">
        <f>IF(MIN(PRRAS!J19:K69,PRRAS!J73:K174,PRRAS!J176:K183,PRRAS!J186:K191,PRRAS!J193:K194)&lt;0,1,0)</f>
        <v>0</v>
      </c>
      <c r="M15">
        <v>0</v>
      </c>
    </row>
    <row r="16" spans="1:23" ht="50.1" customHeight="1">
      <c r="A16" s="237">
        <f t="shared" si="2"/>
        <v>12</v>
      </c>
      <c r="B16" s="219" t="str">
        <f t="shared" si="1"/>
        <v>Ispravna</v>
      </c>
      <c r="C16" s="530" t="s">
        <v>2011</v>
      </c>
      <c r="D16" s="528"/>
      <c r="E16" s="528"/>
      <c r="F16" s="528"/>
      <c r="G16" s="528"/>
      <c r="H16" s="528"/>
      <c r="I16" s="528"/>
      <c r="J16" s="529"/>
      <c r="K16" s="10"/>
      <c r="L16" s="238">
        <f>MAX(N16:Q16)</f>
        <v>0</v>
      </c>
      <c r="M16">
        <f>IF(OR(PRRAS!J182&gt;500,PRRAS!K182&gt;500),1,0)</f>
        <v>0</v>
      </c>
      <c r="N16" s="1">
        <f>IF(AND(PRRAS!J182+PRRAS!J183&lt;&gt;0,PRRAS!J182*PRRAS!J183=0),1,0)</f>
        <v>0</v>
      </c>
      <c r="O16" s="1">
        <f>IF(AND(PRRAS!K182+PRRAS!K183&lt;&gt;0,PRRAS!K182*PRRAS!K183=0),1,0)</f>
        <v>0</v>
      </c>
      <c r="P16" s="1">
        <f>IF(PRRAS!J182&gt;PRRAS!J183,1,0)</f>
        <v>0</v>
      </c>
      <c r="Q16" s="1">
        <f>IF(PRRAS!K182&gt;PRRAS!K183,1,0)</f>
        <v>0</v>
      </c>
    </row>
    <row r="17" spans="1:18" ht="68.25" customHeight="1">
      <c r="A17" s="237">
        <f t="shared" si="2"/>
        <v>13</v>
      </c>
      <c r="B17" s="219" t="str">
        <f t="shared" si="1"/>
        <v>Ispravna</v>
      </c>
      <c r="C17" s="525" t="s">
        <v>1963</v>
      </c>
      <c r="D17" s="526"/>
      <c r="E17" s="526"/>
      <c r="F17" s="526"/>
      <c r="G17" s="526"/>
      <c r="H17" s="526"/>
      <c r="I17" s="526"/>
      <c r="J17" s="526"/>
      <c r="L17" s="238">
        <f>IF(PraviPod707!G37&lt;&gt;0,1,0)</f>
        <v>0</v>
      </c>
      <c r="M17">
        <v>0</v>
      </c>
    </row>
    <row r="18" spans="1:18" ht="39.950000000000003" customHeight="1">
      <c r="A18" s="237">
        <f t="shared" si="2"/>
        <v>14</v>
      </c>
      <c r="B18" s="219" t="str">
        <f>IF(L18=1,"Pogreška",IF(M18=1,"Upozorenje","Ispravna"))</f>
        <v>Ispravna</v>
      </c>
      <c r="C18" s="525" t="s">
        <v>2012</v>
      </c>
      <c r="D18" s="526"/>
      <c r="E18" s="526"/>
      <c r="F18" s="526"/>
      <c r="G18" s="526"/>
      <c r="H18" s="526"/>
      <c r="I18" s="526"/>
      <c r="J18" s="526"/>
      <c r="L18" s="238">
        <f>IF(AND(PraviPod707!G29="12",PRRAS!J179&lt;&gt;PRRAS!K176,MAX(PRRAS!J19:J194)&lt;&gt;0),1,0)</f>
        <v>0</v>
      </c>
      <c r="M18">
        <v>0</v>
      </c>
    </row>
    <row r="19" spans="1:18" ht="39.950000000000003" customHeight="1">
      <c r="A19" s="237">
        <f t="shared" si="2"/>
        <v>15</v>
      </c>
      <c r="B19" s="219" t="str">
        <f>IF(L19=1,"Pogreška",IF(M19=1,"Upozorenje","Ispravna"))</f>
        <v>Ispravna</v>
      </c>
      <c r="C19" s="525" t="s">
        <v>2013</v>
      </c>
      <c r="D19" s="526"/>
      <c r="E19" s="526"/>
      <c r="F19" s="526"/>
      <c r="G19" s="526"/>
      <c r="H19" s="526"/>
      <c r="I19" s="526"/>
      <c r="J19" s="526"/>
      <c r="L19" s="238">
        <f>MAX(O19:R19)</f>
        <v>0</v>
      </c>
      <c r="M19">
        <v>0</v>
      </c>
      <c r="O19" s="1">
        <f>IF(AND(PraviPod707!G29="12",ABS(PRRAS!J173-BIL!J218)&gt;1,MAX(PRRAS!J19:K194)&gt;0),1,0)</f>
        <v>0</v>
      </c>
      <c r="P19" s="1">
        <f>IF(AND(PraviPod707!G29="12",ABS(PRRAS!K173-BIL!K218)&gt;1),1,0)</f>
        <v>0</v>
      </c>
      <c r="Q19" s="1">
        <f>IF(AND(PraviPod707!G29="12",ABS(PRRAS!J174-BIL!J219)&gt;1,MAX(PRRAS!J19:K194)&gt;0),1,0)</f>
        <v>0</v>
      </c>
      <c r="R19" s="1">
        <f>IF(AND(PraviPod707!G29="12",ABS(PRRAS!K174-BIL!K219)&gt;1),1,0)</f>
        <v>0</v>
      </c>
    </row>
    <row r="20" spans="1:18" ht="50.1" customHeight="1">
      <c r="A20" s="237">
        <f t="shared" si="2"/>
        <v>16</v>
      </c>
      <c r="B20" s="219" t="str">
        <f>IF(L20=1,"Pogreška",IF(M20=1,"Upozorenje","Ispravna"))</f>
        <v>Ispravna</v>
      </c>
      <c r="C20" s="525" t="s">
        <v>2014</v>
      </c>
      <c r="D20" s="526"/>
      <c r="E20" s="526"/>
      <c r="F20" s="526"/>
      <c r="G20" s="526"/>
      <c r="H20" s="526"/>
      <c r="I20" s="526"/>
      <c r="J20" s="526"/>
      <c r="L20" s="238">
        <f>MAX(O20:P20)</f>
        <v>0</v>
      </c>
      <c r="M20">
        <v>0</v>
      </c>
      <c r="O20" s="1">
        <f>IF(AND(PraviPod707!G29="12",ABS(PRRAS!J179-BIL!J93)&gt;1,MAX(PRRAS!J19:K194)&gt;0),1,0)</f>
        <v>0</v>
      </c>
      <c r="P20" s="1">
        <f>IF(AND(PraviPod707!G29="12",ABS(PRRAS!K179-BIL!K93)&gt;1),1,0)</f>
        <v>0</v>
      </c>
    </row>
    <row r="21" spans="1:18" ht="39.950000000000003" customHeight="1">
      <c r="A21" s="237">
        <f t="shared" si="2"/>
        <v>17</v>
      </c>
      <c r="B21" s="219" t="str">
        <f>IF(L21=1,"Pogreška",IF(M21=1,"Upozorenje","Ispravna"))</f>
        <v>Ispravna</v>
      </c>
      <c r="C21" s="525" t="s">
        <v>2015</v>
      </c>
      <c r="D21" s="526"/>
      <c r="E21" s="526"/>
      <c r="F21" s="526"/>
      <c r="G21" s="526"/>
      <c r="H21" s="526"/>
      <c r="I21" s="526"/>
      <c r="J21" s="526"/>
      <c r="L21" s="28">
        <v>0</v>
      </c>
      <c r="M21" s="238">
        <f>IF(OR(PRRAS!J180&gt;1000,PRRAS!K180&gt;1000,PRRAS!J181&gt;1000,PRRAS!K181&gt;1000),1,0)</f>
        <v>0</v>
      </c>
    </row>
    <row r="22" spans="1:18" ht="50.1" customHeight="1">
      <c r="A22" s="237">
        <f t="shared" si="2"/>
        <v>18</v>
      </c>
      <c r="B22" s="219" t="str">
        <f>IF(L22=1,"Pogreška",IF(M22=1,"Upozorenje","Ispravna"))</f>
        <v>Ispravna</v>
      </c>
      <c r="C22" s="525" t="s">
        <v>2016</v>
      </c>
      <c r="D22" s="526"/>
      <c r="E22" s="526"/>
      <c r="F22" s="526"/>
      <c r="G22" s="526"/>
      <c r="H22" s="526"/>
      <c r="I22" s="526"/>
      <c r="J22" s="526"/>
      <c r="K22" s="10"/>
      <c r="L22">
        <v>0</v>
      </c>
      <c r="M22" s="238">
        <f>IF(OR(N22&lt;&gt;P22,O22&lt;&gt;Q22),1,0)</f>
        <v>0</v>
      </c>
      <c r="N22" s="1">
        <f>IF(AND(PRRAS!K181=0,PRRAS!K180=0),0,1)</f>
        <v>1</v>
      </c>
      <c r="O22" s="1">
        <f>IF(AND(PRRAS!J181=0,PRRAS!J180=0),0,1)</f>
        <v>1</v>
      </c>
      <c r="P22" s="1">
        <f>IF(PRRAS!K74=0,0,1)</f>
        <v>1</v>
      </c>
      <c r="Q22" s="1">
        <f>IF(PRRAS!J74=0,0,1)</f>
        <v>1</v>
      </c>
    </row>
    <row r="23" spans="1:18" customFormat="1" ht="20.100000000000001" customHeight="1">
      <c r="A23" s="534" t="s">
        <v>2770</v>
      </c>
      <c r="B23" s="535"/>
      <c r="C23" s="535"/>
      <c r="D23" s="535"/>
      <c r="E23" s="535"/>
      <c r="F23" s="535"/>
      <c r="G23" s="535"/>
      <c r="H23" s="535"/>
      <c r="I23" s="535"/>
      <c r="J23" s="532"/>
    </row>
    <row r="24" spans="1:18" ht="31.5" customHeight="1">
      <c r="A24" s="236">
        <f>INT(A22)+1</f>
        <v>19</v>
      </c>
      <c r="B24" s="219" t="str">
        <f>IF(L24=1,"Pogreška",IF(M24=1,"Upozorenje","Ispravna"))</f>
        <v>Ispravna</v>
      </c>
      <c r="C24" s="527" t="s">
        <v>1186</v>
      </c>
      <c r="D24" s="528"/>
      <c r="E24" s="528"/>
      <c r="F24" s="528"/>
      <c r="G24" s="528"/>
      <c r="H24" s="528"/>
      <c r="I24" s="528"/>
      <c r="J24" s="529"/>
      <c r="K24" s="10"/>
      <c r="L24" s="238">
        <f>MAX(N24:O24)</f>
        <v>0</v>
      </c>
      <c r="M24" s="28">
        <v>0</v>
      </c>
      <c r="N24" s="1">
        <f>IF(ABS(BIL!J19-BIL!J164)&gt;1,1,0)</f>
        <v>0</v>
      </c>
      <c r="O24" s="1">
        <f>IF(ABS(BIL!K19-BIL!K164)&gt;1,1,0)</f>
        <v>0</v>
      </c>
    </row>
    <row r="25" spans="1:18" ht="36" customHeight="1">
      <c r="A25" s="237">
        <f>INT(A24)+1</f>
        <v>20</v>
      </c>
      <c r="B25" s="219" t="str">
        <f>IF(L25=1,"Pogreška",IF(M25=1,"Upozorenje","Ispravna"))</f>
        <v>Ispravna</v>
      </c>
      <c r="C25" s="527" t="s">
        <v>1158</v>
      </c>
      <c r="D25" s="528"/>
      <c r="E25" s="528"/>
      <c r="F25" s="528"/>
      <c r="G25" s="528"/>
      <c r="H25" s="528"/>
      <c r="I25" s="528"/>
      <c r="J25" s="529"/>
      <c r="K25" s="10"/>
      <c r="L25" s="238">
        <f>IF(OR(BIL!J218*BIL!J219&lt;&gt;0,BIL!K218*BIL!K219&lt;&gt;0),1,0)</f>
        <v>0</v>
      </c>
      <c r="M25">
        <v>0</v>
      </c>
    </row>
    <row r="26" spans="1:18" ht="66" customHeight="1">
      <c r="A26" s="237">
        <f>INT(A25)+1</f>
        <v>21</v>
      </c>
      <c r="B26" s="219" t="str">
        <f>IF(L26=1,"Pogreška",IF(M26=1,"Upozorenje","Ispravna"))</f>
        <v>Ispravna</v>
      </c>
      <c r="C26" s="525" t="s">
        <v>1963</v>
      </c>
      <c r="D26" s="526"/>
      <c r="E26" s="526"/>
      <c r="F26" s="526"/>
      <c r="G26" s="526"/>
      <c r="H26" s="526"/>
      <c r="I26" s="526"/>
      <c r="J26" s="526"/>
      <c r="L26" s="238">
        <f>IF(PraviPod708!G47&lt;&gt;0,1,0)</f>
        <v>0</v>
      </c>
      <c r="M26">
        <v>0</v>
      </c>
    </row>
    <row r="27" spans="1:18" ht="30" customHeight="1">
      <c r="A27" s="237">
        <f>INT(A26)+1</f>
        <v>22</v>
      </c>
      <c r="B27" s="219" t="str">
        <f>IF(L27=1,"Pogreška",IF(M27=1,"Upozorenje","Ispravna"))</f>
        <v>Ispravna</v>
      </c>
      <c r="C27" s="527" t="s">
        <v>1159</v>
      </c>
      <c r="D27" s="528"/>
      <c r="E27" s="528"/>
      <c r="F27" s="528"/>
      <c r="G27" s="528"/>
      <c r="H27" s="528"/>
      <c r="I27" s="528"/>
      <c r="J27" s="529"/>
      <c r="K27" s="10"/>
      <c r="L27" s="238">
        <f>IF(MIN(BIL!J19:K162,BIL!J164:K213,BIL!J215:K219,BIL!J221:K222)&lt;0,1,0)</f>
        <v>0</v>
      </c>
      <c r="M27">
        <v>0</v>
      </c>
    </row>
    <row r="28" spans="1:18" customFormat="1" ht="20.100000000000001" customHeight="1">
      <c r="A28" s="531" t="s">
        <v>2198</v>
      </c>
      <c r="B28" s="532"/>
      <c r="C28" s="532"/>
      <c r="D28" s="532"/>
      <c r="E28" s="532"/>
      <c r="F28" s="532"/>
      <c r="G28" s="532"/>
      <c r="H28" s="532"/>
      <c r="I28" s="532"/>
      <c r="J28" s="533"/>
    </row>
    <row r="29" spans="1:18" ht="76.5" customHeight="1">
      <c r="A29" s="236">
        <f>INT(A27)+1</f>
        <v>23</v>
      </c>
      <c r="B29" s="219" t="str">
        <f t="shared" ref="B29:B34" si="3">IF(L29=1,"Pogreška",IF(M29=1,"Upozorenje","Ispravna"))</f>
        <v>Ispravna</v>
      </c>
      <c r="C29" s="525" t="s">
        <v>2786</v>
      </c>
      <c r="D29" s="526"/>
      <c r="E29" s="526"/>
      <c r="F29" s="526"/>
      <c r="G29" s="526"/>
      <c r="H29" s="526"/>
      <c r="I29" s="526"/>
      <c r="J29" s="526"/>
      <c r="L29" s="238">
        <f>IF(GPRIZNPF!J33&gt;=230000,1,0)</f>
        <v>0</v>
      </c>
      <c r="M29" s="238">
        <f>IF(GPRIZNPF!K33&gt;=230000,1,0)</f>
        <v>0</v>
      </c>
      <c r="N29" s="10"/>
    </row>
    <row r="30" spans="1:18" ht="29.25" customHeight="1">
      <c r="A30" s="237">
        <f>INT(A29)+1</f>
        <v>24</v>
      </c>
      <c r="B30" s="219" t="str">
        <f t="shared" si="3"/>
        <v>Ispravna</v>
      </c>
      <c r="C30" s="525" t="s">
        <v>723</v>
      </c>
      <c r="D30" s="526"/>
      <c r="E30" s="526"/>
      <c r="F30" s="526"/>
      <c r="G30" s="526"/>
      <c r="H30" s="526"/>
      <c r="I30" s="526"/>
      <c r="J30" s="526"/>
      <c r="L30" s="238">
        <f>IF(N30&lt;0,1,0)</f>
        <v>0</v>
      </c>
      <c r="M30">
        <v>0</v>
      </c>
      <c r="N30" s="10">
        <f>MIN(GPRIZNPF!J19:K47,GPRIZNPF!J49:K60)</f>
        <v>0</v>
      </c>
    </row>
    <row r="31" spans="1:18" ht="50.1" customHeight="1">
      <c r="A31" s="237">
        <f>INT(A30)+1</f>
        <v>25</v>
      </c>
      <c r="B31" s="219" t="str">
        <f t="shared" si="3"/>
        <v>Ispravna</v>
      </c>
      <c r="C31" s="525" t="s">
        <v>2305</v>
      </c>
      <c r="D31" s="526"/>
      <c r="E31" s="526"/>
      <c r="F31" s="526"/>
      <c r="G31" s="526"/>
      <c r="H31" s="526"/>
      <c r="I31" s="526"/>
      <c r="J31" s="526"/>
      <c r="L31">
        <v>0</v>
      </c>
      <c r="M31" s="265">
        <f>MAX(N31:P31)</f>
        <v>0</v>
      </c>
      <c r="N31" s="10">
        <f>IF(AND(GPRIZNPF!J35+GPRIZNPF!J57&gt;0,GPRIZNPF!J35*GPRIZNPF!J57=0),1,0)</f>
        <v>0</v>
      </c>
      <c r="O31" s="10">
        <f>IF(AND(GPRIZNPF!K35+GPRIZNPF!K57&gt;0,GPRIZNPF!K35*GPRIZNPF!K57=0),1,0)</f>
        <v>0</v>
      </c>
    </row>
    <row r="32" spans="1:18" ht="50.1" customHeight="1">
      <c r="A32" s="237">
        <f>INT(A31)+1</f>
        <v>26</v>
      </c>
      <c r="B32" s="219" t="str">
        <f t="shared" si="3"/>
        <v>Ispravna</v>
      </c>
      <c r="C32" s="530" t="s">
        <v>2307</v>
      </c>
      <c r="D32" s="528"/>
      <c r="E32" s="528"/>
      <c r="F32" s="528"/>
      <c r="G32" s="528"/>
      <c r="H32" s="528"/>
      <c r="I32" s="528"/>
      <c r="J32" s="529"/>
      <c r="K32" s="10"/>
      <c r="L32" s="238">
        <f>MAX(N32:Q32)</f>
        <v>0</v>
      </c>
      <c r="M32" s="238">
        <f>IF(OR(GPRIZNPF!J58&gt;500,GPRIZNPF!K58&gt;500),1,0)</f>
        <v>0</v>
      </c>
      <c r="N32" s="1">
        <f>IF(AND(GPRIZNPF!J58+GPRIZNPF!J59&lt;&gt;0,GPRIZNPF!J58*GPRIZNPF!J59=0),1,0)</f>
        <v>0</v>
      </c>
      <c r="O32" s="1">
        <f>IF(AND(GPRIZNPF!K58+GPRIZNPF!K59&lt;&gt;0,GPRIZNPF!K58*GPRIZNPF!K59=0),1,0)</f>
        <v>0</v>
      </c>
      <c r="P32" s="1">
        <f>IF(GPRIZNPF!J58&gt;GPRIZNPF!J59,1,0)</f>
        <v>0</v>
      </c>
      <c r="Q32" s="1">
        <f>IF(GPRIZNPF!K58&gt;GPRIZNPF!K59,1,0)</f>
        <v>0</v>
      </c>
    </row>
    <row r="33" spans="1:15" ht="49.5" customHeight="1">
      <c r="A33" s="237">
        <f>INT(A32)+1</f>
        <v>27</v>
      </c>
      <c r="B33" s="219" t="str">
        <f>IF(L33=1,"Pogreška",IF(M33=1,"Upozorenje","Ispravna"))</f>
        <v>Ispravna</v>
      </c>
      <c r="C33" s="525" t="s">
        <v>2815</v>
      </c>
      <c r="D33" s="526"/>
      <c r="E33" s="526"/>
      <c r="F33" s="526"/>
      <c r="G33" s="526"/>
      <c r="H33" s="526"/>
      <c r="I33" s="526"/>
      <c r="J33" s="526"/>
      <c r="L33" s="265">
        <f>MAX(N33:O33)</f>
        <v>0</v>
      </c>
      <c r="M33" s="287"/>
      <c r="N33" s="10">
        <f>IF(ABS(GPRIZNPF!J51+GPRIZNPF!J52+GPRIZNPF!J53-GPRIZNPF!J48-GPRIZNPF!J49)&gt;1,1,0)</f>
        <v>0</v>
      </c>
      <c r="O33" s="10">
        <f>IF(ABS(GPRIZNPF!K51+GPRIZNPF!K52+GPRIZNPF!K53-GPRIZNPF!K48-GPRIZNPF!K49)&gt;1,1,0)</f>
        <v>0</v>
      </c>
    </row>
    <row r="34" spans="1:15" ht="30" customHeight="1">
      <c r="A34" s="237">
        <f>INT(A33)+1</f>
        <v>28</v>
      </c>
      <c r="B34" s="219" t="str">
        <f t="shared" si="3"/>
        <v>Ispravna</v>
      </c>
      <c r="C34" s="525" t="s">
        <v>2306</v>
      </c>
      <c r="D34" s="526"/>
      <c r="E34" s="526"/>
      <c r="F34" s="526"/>
      <c r="G34" s="526"/>
      <c r="H34" s="526"/>
      <c r="I34" s="526"/>
      <c r="J34" s="526"/>
      <c r="L34">
        <v>0</v>
      </c>
      <c r="M34" s="265">
        <f>MAX(N34:O34)</f>
        <v>0</v>
      </c>
      <c r="N34" s="10">
        <f>IF(AND(GPRIZNPF!J39&gt;0,GPRIZNPF!J58=0),1,0)</f>
        <v>0</v>
      </c>
      <c r="O34" s="10">
        <f>IF(AND(GPRIZNPF!K39&gt;0,GPRIZNPF!K58=0),1,0)</f>
        <v>0</v>
      </c>
    </row>
    <row r="35" spans="1:15" ht="5.0999999999999996" customHeight="1"/>
    <row r="36" spans="1:15" hidden="1"/>
    <row r="37" spans="1:15" hidden="1"/>
    <row r="38" spans="1:15" hidden="1"/>
    <row r="39" spans="1:15" hidden="1"/>
    <row r="40" spans="1:15" hidden="1"/>
    <row r="41" spans="1:15" hidden="1"/>
    <row r="42" spans="1:15" hidden="1"/>
    <row r="43" spans="1:15" hidden="1"/>
    <row r="44" spans="1:15" hidden="1"/>
    <row r="45" spans="1:15" hidden="1"/>
    <row r="46" spans="1:15" hidden="1"/>
    <row r="47" spans="1:15" hidden="1"/>
    <row r="48" spans="1:15" hidden="1"/>
    <row r="49" hidden="1"/>
    <row r="50" hidden="1"/>
    <row r="51" hidden="1"/>
    <row r="52" hidden="1"/>
    <row r="53" hidden="1"/>
    <row r="54" hidden="1"/>
    <row r="55" hidden="1"/>
    <row r="56" hidden="1"/>
    <row r="57" hidden="1"/>
  </sheetData>
  <sheetProtection password="C79A" sheet="1" objects="1" scenarios="1"/>
  <mergeCells count="34">
    <mergeCell ref="C6:J6"/>
    <mergeCell ref="A1:B1"/>
    <mergeCell ref="C11:J11"/>
    <mergeCell ref="C2:J2"/>
    <mergeCell ref="C4:J4"/>
    <mergeCell ref="C8:J8"/>
    <mergeCell ref="A3:J3"/>
    <mergeCell ref="C5:J5"/>
    <mergeCell ref="C9:J9"/>
    <mergeCell ref="C7:J7"/>
    <mergeCell ref="C34:J34"/>
    <mergeCell ref="C30:J30"/>
    <mergeCell ref="C31:J31"/>
    <mergeCell ref="C32:J32"/>
    <mergeCell ref="A13:J13"/>
    <mergeCell ref="C14:J14"/>
    <mergeCell ref="C19:J19"/>
    <mergeCell ref="C24:J24"/>
    <mergeCell ref="C20:J20"/>
    <mergeCell ref="A23:J23"/>
    <mergeCell ref="C18:J18"/>
    <mergeCell ref="C25:J25"/>
    <mergeCell ref="C10:J10"/>
    <mergeCell ref="C12:J12"/>
    <mergeCell ref="C33:J33"/>
    <mergeCell ref="C29:J29"/>
    <mergeCell ref="C21:J21"/>
    <mergeCell ref="C22:J22"/>
    <mergeCell ref="C15:J15"/>
    <mergeCell ref="C17:J17"/>
    <mergeCell ref="C16:J16"/>
    <mergeCell ref="A28:J28"/>
    <mergeCell ref="C27:J27"/>
    <mergeCell ref="C26:J26"/>
  </mergeCells>
  <phoneticPr fontId="13" type="noConversion"/>
  <conditionalFormatting sqref="B4:B12 B24:B27 B14:B22 B29:B34">
    <cfRule type="cellIs" dxfId="1" priority="1" stopIfTrue="1" operator="equal">
      <formula>"Pogreška"</formula>
    </cfRule>
    <cfRule type="cellIs" dxfId="0" priority="2" stopIfTrue="1" operator="equal">
      <formula>"Upozorenje"</formula>
    </cfRule>
  </conditionalFormatting>
  <hyperlinks>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I1" location="Sifre!A1" tooltip="Šifarnici djelatnosti i gradova/općina" display="Šifre"/>
    <hyperlink ref="H1" location="GPRIZNPF!A1" tooltip="Link na obrazac G-PR-IZ-NPF" display="G-PR-IZ-NPF"/>
  </hyperlinks>
  <pageMargins left="0.75" right="0.75" top="1" bottom="1" header="0.5" footer="0.5"/>
  <pageSetup paperSize="9" scale="78" fitToHeight="0" orientation="portrait" r:id="rId1"/>
  <headerFooter alignWithMargins="0"/>
</worksheet>
</file>

<file path=xl/worksheets/sheet13.xml><?xml version="1.0" encoding="utf-8"?>
<worksheet xmlns="http://schemas.openxmlformats.org/spreadsheetml/2006/main" xmlns:r="http://schemas.openxmlformats.org/officeDocument/2006/relationships">
  <sheetPr codeName="List13"/>
  <dimension ref="A1:I28"/>
  <sheetViews>
    <sheetView showGridLines="0" showRowColHeaders="0" workbookViewId="0">
      <pane ySplit="3" topLeftCell="A12" activePane="bottomLeft" state="frozen"/>
      <selection pane="bottomLeft"/>
    </sheetView>
  </sheetViews>
  <sheetFormatPr defaultColWidth="0" defaultRowHeight="12.75" zeroHeight="1"/>
  <cols>
    <col min="1" max="1" width="10.7109375" style="4" customWidth="1"/>
    <col min="2" max="9" width="12.7109375" style="3" customWidth="1"/>
    <col min="10" max="10" width="1.140625" style="3" customWidth="1"/>
    <col min="11" max="16384" width="0" style="3" hidden="1"/>
  </cols>
  <sheetData>
    <row r="1" spans="1:9" customFormat="1" ht="24.95" customHeight="1">
      <c r="A1" s="220" t="s">
        <v>3034</v>
      </c>
      <c r="B1" s="209" t="s">
        <v>1986</v>
      </c>
      <c r="C1" s="209" t="s">
        <v>1965</v>
      </c>
      <c r="D1" s="209" t="s">
        <v>3035</v>
      </c>
      <c r="E1" s="209" t="s">
        <v>438</v>
      </c>
      <c r="F1" s="209" t="s">
        <v>1434</v>
      </c>
      <c r="G1" s="209" t="s">
        <v>1437</v>
      </c>
      <c r="H1" s="277" t="s">
        <v>1987</v>
      </c>
      <c r="I1" s="281"/>
    </row>
    <row r="2" spans="1:9" ht="46.5" customHeight="1">
      <c r="A2" s="552" t="s">
        <v>2583</v>
      </c>
      <c r="B2" s="553"/>
      <c r="C2" s="553"/>
      <c r="D2" s="553"/>
      <c r="E2" s="553"/>
      <c r="F2" s="553"/>
      <c r="G2" s="553"/>
      <c r="H2" s="553"/>
      <c r="I2" s="554"/>
    </row>
    <row r="3" spans="1:9" ht="18" customHeight="1">
      <c r="A3" s="15" t="s">
        <v>1541</v>
      </c>
      <c r="B3" s="555" t="s">
        <v>2582</v>
      </c>
      <c r="C3" s="556"/>
      <c r="D3" s="556"/>
      <c r="E3" s="556"/>
      <c r="F3" s="556"/>
      <c r="G3" s="556"/>
      <c r="H3" s="556"/>
      <c r="I3" s="557"/>
    </row>
    <row r="4" spans="1:9" ht="19.5" hidden="1" customHeight="1">
      <c r="A4" s="16" t="s">
        <v>1316</v>
      </c>
      <c r="B4" s="549" t="s">
        <v>2379</v>
      </c>
      <c r="C4" s="550"/>
      <c r="D4" s="550"/>
      <c r="E4" s="550"/>
      <c r="F4" s="550"/>
      <c r="G4" s="550"/>
      <c r="H4" s="550"/>
      <c r="I4" s="551"/>
    </row>
    <row r="5" spans="1:9" ht="35.25" hidden="1" customHeight="1">
      <c r="A5" s="16" t="s">
        <v>336</v>
      </c>
      <c r="B5" s="549" t="s">
        <v>337</v>
      </c>
      <c r="C5" s="550"/>
      <c r="D5" s="550"/>
      <c r="E5" s="550"/>
      <c r="F5" s="550"/>
      <c r="G5" s="550"/>
      <c r="H5" s="550"/>
      <c r="I5" s="551"/>
    </row>
    <row r="6" spans="1:9" ht="35.25" hidden="1" customHeight="1">
      <c r="A6" s="16" t="s">
        <v>431</v>
      </c>
      <c r="B6" s="549" t="s">
        <v>432</v>
      </c>
      <c r="C6" s="550"/>
      <c r="D6" s="550"/>
      <c r="E6" s="550"/>
      <c r="F6" s="550"/>
      <c r="G6" s="550"/>
      <c r="H6" s="550"/>
      <c r="I6" s="551"/>
    </row>
    <row r="7" spans="1:9" ht="45" hidden="1" customHeight="1">
      <c r="A7" s="16" t="s">
        <v>433</v>
      </c>
      <c r="B7" s="549" t="s">
        <v>434</v>
      </c>
      <c r="C7" s="550"/>
      <c r="D7" s="550"/>
      <c r="E7" s="550"/>
      <c r="F7" s="550"/>
      <c r="G7" s="550"/>
      <c r="H7" s="550"/>
      <c r="I7" s="551"/>
    </row>
    <row r="8" spans="1:9" ht="62.25" hidden="1" customHeight="1">
      <c r="A8" s="16" t="s">
        <v>84</v>
      </c>
      <c r="B8" s="549" t="s">
        <v>1053</v>
      </c>
      <c r="C8" s="550"/>
      <c r="D8" s="550"/>
      <c r="E8" s="550"/>
      <c r="F8" s="550"/>
      <c r="G8" s="550"/>
      <c r="H8" s="550"/>
      <c r="I8" s="551"/>
    </row>
    <row r="9" spans="1:9" ht="25.5" hidden="1" customHeight="1">
      <c r="A9" s="16" t="s">
        <v>1858</v>
      </c>
      <c r="B9" s="549" t="s">
        <v>1859</v>
      </c>
      <c r="C9" s="550"/>
      <c r="D9" s="550"/>
      <c r="E9" s="550"/>
      <c r="F9" s="550"/>
      <c r="G9" s="550"/>
      <c r="H9" s="550"/>
      <c r="I9" s="551"/>
    </row>
    <row r="10" spans="1:9" ht="25.5" hidden="1" customHeight="1">
      <c r="A10" s="276" t="s">
        <v>501</v>
      </c>
      <c r="B10" s="546" t="s">
        <v>502</v>
      </c>
      <c r="C10" s="547"/>
      <c r="D10" s="547"/>
      <c r="E10" s="547"/>
      <c r="F10" s="547"/>
      <c r="G10" s="547"/>
      <c r="H10" s="547"/>
      <c r="I10" s="548"/>
    </row>
    <row r="11" spans="1:9" ht="45" hidden="1" customHeight="1">
      <c r="A11" s="276" t="s">
        <v>1187</v>
      </c>
      <c r="B11" s="546" t="s">
        <v>342</v>
      </c>
      <c r="C11" s="547"/>
      <c r="D11" s="547"/>
      <c r="E11" s="547"/>
      <c r="F11" s="547"/>
      <c r="G11" s="547"/>
      <c r="H11" s="547"/>
      <c r="I11" s="548"/>
    </row>
    <row r="12" spans="1:9" ht="30.75" customHeight="1">
      <c r="A12" s="286" t="s">
        <v>2008</v>
      </c>
      <c r="B12" s="546" t="s">
        <v>2009</v>
      </c>
      <c r="C12" s="547"/>
      <c r="D12" s="547"/>
      <c r="E12" s="547"/>
      <c r="F12" s="547"/>
      <c r="G12" s="547"/>
      <c r="H12" s="547"/>
      <c r="I12" s="548"/>
    </row>
    <row r="13" spans="1:9" ht="30.75" customHeight="1">
      <c r="A13" s="286" t="s">
        <v>467</v>
      </c>
      <c r="B13" s="546" t="s">
        <v>468</v>
      </c>
      <c r="C13" s="547"/>
      <c r="D13" s="547"/>
      <c r="E13" s="547"/>
      <c r="F13" s="547"/>
      <c r="G13" s="547"/>
      <c r="H13" s="547"/>
      <c r="I13" s="548"/>
    </row>
    <row r="14" spans="1:9" ht="30.75" customHeight="1">
      <c r="A14" s="286" t="s">
        <v>2300</v>
      </c>
      <c r="B14" s="546" t="s">
        <v>2301</v>
      </c>
      <c r="C14" s="547"/>
      <c r="D14" s="547"/>
      <c r="E14" s="547"/>
      <c r="F14" s="547"/>
      <c r="G14" s="547"/>
      <c r="H14" s="547"/>
      <c r="I14" s="548"/>
    </row>
    <row r="15" spans="1:9" ht="30.75" customHeight="1">
      <c r="A15" s="286" t="s">
        <v>151</v>
      </c>
      <c r="B15" s="546" t="s">
        <v>152</v>
      </c>
      <c r="C15" s="547"/>
      <c r="D15" s="547"/>
      <c r="E15" s="547"/>
      <c r="F15" s="547"/>
      <c r="G15" s="547"/>
      <c r="H15" s="547"/>
      <c r="I15" s="548"/>
    </row>
    <row r="16" spans="1:9" ht="6" customHeight="1"/>
    <row r="17" hidden="1"/>
    <row r="18" hidden="1"/>
    <row r="19" hidden="1"/>
    <row r="20" hidden="1"/>
    <row r="21" hidden="1"/>
    <row r="22" hidden="1"/>
    <row r="23" hidden="1"/>
    <row r="24" hidden="1"/>
    <row r="25" hidden="1"/>
    <row r="26" hidden="1"/>
    <row r="27" hidden="1"/>
    <row r="28" hidden="1"/>
  </sheetData>
  <sheetProtection password="C79A" sheet="1" objects="1" scenarios="1"/>
  <mergeCells count="14">
    <mergeCell ref="A2:I2"/>
    <mergeCell ref="B3:I3"/>
    <mergeCell ref="B4:I4"/>
    <mergeCell ref="B5:I5"/>
    <mergeCell ref="B15:I15"/>
    <mergeCell ref="B11:I11"/>
    <mergeCell ref="B10:I10"/>
    <mergeCell ref="B6:I6"/>
    <mergeCell ref="B8:I8"/>
    <mergeCell ref="B7:I7"/>
    <mergeCell ref="B12:I12"/>
    <mergeCell ref="B9:I9"/>
    <mergeCell ref="B13:I13"/>
    <mergeCell ref="B14:I14"/>
  </mergeCells>
  <phoneticPr fontId="13" type="noConversion"/>
  <hyperlinks>
    <hyperlink ref="G1" location="GPRIZNPF!A1" tooltip="Link na obrazac G-PR-IZ-NPF" display="G-PR-IZ-NPF"/>
    <hyperlink ref="B1" location="Novosti!A1" tooltip="Link na radni list Novosti" display="Novosti"/>
    <hyperlink ref="C1" location="Upute!A1" tooltip="Link na radni list Upute" display="Upute"/>
    <hyperlink ref="D1" location="RefStr!A1" tooltip="Link na radni list Referentna stranica" display="RefStr"/>
    <hyperlink ref="F1" location="PRRAS!A1" tooltip="Link na obrazac PR-RAS-NPF" display="PR-RAS-NPF"/>
    <hyperlink ref="E1" location="BIL!A1" tooltip="Link na obrazac Bilanca" display="BIL"/>
    <hyperlink ref="H1" location="Kontrole!A1" tooltip="Link na radni list Kontrole" display="Kontrole"/>
  </hyperlinks>
  <pageMargins left="0.75" right="0.75" top="1" bottom="1" header="0.5" footer="0.5"/>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J18"/>
  <sheetViews>
    <sheetView showGridLines="0" showRowColHeaders="0" workbookViewId="0"/>
  </sheetViews>
  <sheetFormatPr defaultColWidth="0" defaultRowHeight="12.75" zeroHeight="1"/>
  <cols>
    <col min="1" max="1" width="0.85546875" customWidth="1"/>
    <col min="2" max="10" width="11.7109375" customWidth="1"/>
    <col min="11" max="11" width="1" customWidth="1"/>
  </cols>
  <sheetData>
    <row r="1" spans="2:10" ht="24.95" customHeight="1">
      <c r="B1" s="220" t="s">
        <v>3034</v>
      </c>
      <c r="C1" s="209" t="s">
        <v>1986</v>
      </c>
      <c r="D1" s="209" t="s">
        <v>3035</v>
      </c>
      <c r="E1" s="210" t="s">
        <v>1434</v>
      </c>
      <c r="F1" s="209" t="s">
        <v>438</v>
      </c>
      <c r="G1" s="209" t="s">
        <v>1437</v>
      </c>
      <c r="H1" s="221" t="s">
        <v>1987</v>
      </c>
      <c r="I1" s="277" t="s">
        <v>2460</v>
      </c>
      <c r="J1" s="247"/>
    </row>
    <row r="2" spans="2:10" s="1" customFormat="1" ht="24.75" customHeight="1">
      <c r="B2" s="306" t="s">
        <v>2210</v>
      </c>
      <c r="C2" s="307"/>
      <c r="D2" s="307"/>
      <c r="E2" s="307"/>
      <c r="F2" s="307"/>
      <c r="G2" s="307"/>
      <c r="H2" s="307"/>
      <c r="I2" s="307"/>
      <c r="J2" s="308"/>
    </row>
    <row r="3" spans="2:10" s="1" customFormat="1" ht="16.5" customHeight="1">
      <c r="B3" s="309" t="str">
        <f xml:space="preserve"> "Verzija Excel datoteke: " &amp; MID(PraviPod707!G30,1,1) &amp; "." &amp; MID(PraviPod707!G30,2,1) &amp; "." &amp; MID(PraviPod707!G30,3,1) &amp; "."</f>
        <v>Verzija Excel datoteke: 6.0.3.</v>
      </c>
      <c r="C3" s="307"/>
      <c r="D3" s="307"/>
      <c r="E3" s="307"/>
      <c r="F3" s="307"/>
      <c r="G3" s="307"/>
      <c r="H3" s="307"/>
      <c r="I3" s="307"/>
      <c r="J3" s="308"/>
    </row>
    <row r="4" spans="2:10" ht="59.25" customHeight="1">
      <c r="B4" s="310" t="s">
        <v>2302</v>
      </c>
      <c r="C4" s="311"/>
      <c r="D4" s="311"/>
      <c r="E4" s="311"/>
      <c r="F4" s="311"/>
      <c r="G4" s="311"/>
      <c r="H4" s="311"/>
      <c r="I4" s="311"/>
      <c r="J4" s="312"/>
    </row>
    <row r="5" spans="2:10" ht="59.25" customHeight="1">
      <c r="B5" s="319" t="s">
        <v>1315</v>
      </c>
      <c r="C5" s="320"/>
      <c r="D5" s="320"/>
      <c r="E5" s="320"/>
      <c r="F5" s="320"/>
      <c r="G5" s="320"/>
      <c r="H5" s="320"/>
      <c r="I5" s="320"/>
      <c r="J5" s="321"/>
    </row>
    <row r="6" spans="2:10" ht="53.25" customHeight="1">
      <c r="B6" s="316" t="s">
        <v>1174</v>
      </c>
      <c r="C6" s="317"/>
      <c r="D6" s="317"/>
      <c r="E6" s="317"/>
      <c r="F6" s="317"/>
      <c r="G6" s="317"/>
      <c r="H6" s="317"/>
      <c r="I6" s="317"/>
      <c r="J6" s="318"/>
    </row>
    <row r="7" spans="2:10" ht="72.75" customHeight="1">
      <c r="B7" s="313" t="s">
        <v>0</v>
      </c>
      <c r="C7" s="314"/>
      <c r="D7" s="314"/>
      <c r="E7" s="314"/>
      <c r="F7" s="314"/>
      <c r="G7" s="314"/>
      <c r="H7" s="314"/>
      <c r="I7" s="314"/>
      <c r="J7" s="315"/>
    </row>
    <row r="8" spans="2:10" ht="72" customHeight="1">
      <c r="B8" s="322" t="s">
        <v>1270</v>
      </c>
      <c r="C8" s="323"/>
      <c r="D8" s="323"/>
      <c r="E8" s="323"/>
      <c r="F8" s="323"/>
      <c r="G8" s="323"/>
      <c r="H8" s="323"/>
      <c r="I8" s="323"/>
      <c r="J8" s="324"/>
    </row>
    <row r="9" spans="2:10" ht="34.5" customHeight="1">
      <c r="B9" s="325" t="s">
        <v>1271</v>
      </c>
      <c r="C9" s="323"/>
      <c r="D9" s="323"/>
      <c r="E9" s="323"/>
      <c r="F9" s="323"/>
      <c r="G9" s="323"/>
      <c r="H9" s="323"/>
      <c r="I9" s="323"/>
      <c r="J9" s="324"/>
    </row>
    <row r="10" spans="2:10" ht="84" customHeight="1">
      <c r="B10" s="322" t="s">
        <v>1272</v>
      </c>
      <c r="C10" s="323"/>
      <c r="D10" s="323"/>
      <c r="E10" s="323"/>
      <c r="F10" s="323"/>
      <c r="G10" s="323"/>
      <c r="H10" s="323"/>
      <c r="I10" s="323"/>
      <c r="J10" s="324"/>
    </row>
    <row r="11" spans="2:10" ht="57" customHeight="1">
      <c r="B11" s="325" t="s">
        <v>335</v>
      </c>
      <c r="C11" s="323"/>
      <c r="D11" s="323"/>
      <c r="E11" s="323"/>
      <c r="F11" s="323"/>
      <c r="G11" s="323"/>
      <c r="H11" s="323"/>
      <c r="I11" s="323"/>
      <c r="J11" s="324"/>
    </row>
    <row r="12" spans="2:10" ht="72" customHeight="1">
      <c r="B12" s="325" t="s">
        <v>1314</v>
      </c>
      <c r="C12" s="323"/>
      <c r="D12" s="323"/>
      <c r="E12" s="323"/>
      <c r="F12" s="323"/>
      <c r="G12" s="323"/>
      <c r="H12" s="323"/>
      <c r="I12" s="323"/>
      <c r="J12" s="324"/>
    </row>
    <row r="13" spans="2:10" ht="87.75" customHeight="1">
      <c r="B13" s="325" t="s">
        <v>3005</v>
      </c>
      <c r="C13" s="329"/>
      <c r="D13" s="329"/>
      <c r="E13" s="329"/>
      <c r="F13" s="329"/>
      <c r="G13" s="329"/>
      <c r="H13" s="329"/>
      <c r="I13" s="329"/>
      <c r="J13" s="330"/>
    </row>
    <row r="14" spans="2:10" ht="69" customHeight="1">
      <c r="B14" s="325" t="s">
        <v>1964</v>
      </c>
      <c r="C14" s="323"/>
      <c r="D14" s="323"/>
      <c r="E14" s="323"/>
      <c r="F14" s="323"/>
      <c r="G14" s="323"/>
      <c r="H14" s="323"/>
      <c r="I14" s="323"/>
      <c r="J14" s="324"/>
    </row>
    <row r="15" spans="2:10" ht="98.25" customHeight="1">
      <c r="B15" s="326" t="s">
        <v>2303</v>
      </c>
      <c r="C15" s="327"/>
      <c r="D15" s="327"/>
      <c r="E15" s="327"/>
      <c r="F15" s="327"/>
      <c r="G15" s="327"/>
      <c r="H15" s="327"/>
      <c r="I15" s="327"/>
      <c r="J15" s="328"/>
    </row>
    <row r="16" spans="2:10" hidden="1"/>
    <row r="17" hidden="1"/>
    <row r="18"/>
  </sheetData>
  <sheetProtection password="C79A" sheet="1" objects="1" scenarios="1"/>
  <mergeCells count="14">
    <mergeCell ref="B8:J8"/>
    <mergeCell ref="B9:J9"/>
    <mergeCell ref="B14:J14"/>
    <mergeCell ref="B15:J15"/>
    <mergeCell ref="B10:J10"/>
    <mergeCell ref="B11:J11"/>
    <mergeCell ref="B12:J12"/>
    <mergeCell ref="B13:J13"/>
    <mergeCell ref="B2:J2"/>
    <mergeCell ref="B3:J3"/>
    <mergeCell ref="B4:J4"/>
    <mergeCell ref="B7:J7"/>
    <mergeCell ref="B6:J6"/>
    <mergeCell ref="B5:J5"/>
  </mergeCells>
  <phoneticPr fontId="13" type="noConversion"/>
  <hyperlinks>
    <hyperlink ref="C1" location="Novosti!A1" tooltip="Link na radni list Novosti" display="Novosti"/>
    <hyperlink ref="D1" location="RefStr!A1" tooltip="Link na radni list Referentna stranica" display="RefStr"/>
    <hyperlink ref="E1" location="PRRAS!A1" tooltip="Link na obrazac PR-RAS-NPF" display="PR-RAS-NPF"/>
    <hyperlink ref="F1" location="BIL!A1" tooltip="Link na obrazac Bilanca" display="BIL"/>
    <hyperlink ref="H1" location="Kontrole!A1" tooltip="Pregled ispravnosti kontrola" display="Kontrole"/>
    <hyperlink ref="I1" location="Sifre!A1" tooltip="Šifarnik gradova/općina te djelatnosti (NKD2007)" display="Šifre"/>
    <hyperlink ref="G1" location="GPRIZNPF!A1" tooltip="Link na obrazac G-PR-IZ-NPF" display="G-PR-IZ-NPF"/>
  </hyperlinks>
  <printOptions horizontalCentered="1"/>
  <pageMargins left="0.74803149606299213" right="0.74803149606299213" top="0.78740157480314965" bottom="0.78740157480314965" header="0.39370078740157483" footer="0.39370078740157483"/>
  <pageSetup paperSize="9" scale="82"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dimension ref="A1:J172"/>
  <sheetViews>
    <sheetView showGridLines="0" showRowColHeaders="0" workbookViewId="0"/>
  </sheetViews>
  <sheetFormatPr defaultRowHeight="12.75"/>
  <cols>
    <col min="1" max="1" width="5" style="5" customWidth="1"/>
    <col min="2" max="5" width="9.7109375" style="6" customWidth="1"/>
    <col min="6" max="6" width="9.85546875" style="7" customWidth="1"/>
    <col min="7" max="7" width="12.85546875" style="6" customWidth="1"/>
    <col min="8" max="8" width="10.140625" customWidth="1"/>
    <col min="9" max="9" width="23.28515625" style="5" customWidth="1"/>
    <col min="10" max="10" width="8.5703125" style="5" customWidth="1"/>
    <col min="11" max="11" width="17.5703125" style="5" customWidth="1"/>
    <col min="12" max="16384" width="9.140625" style="5"/>
  </cols>
  <sheetData>
    <row r="1" spans="1:10">
      <c r="A1" s="5" t="s">
        <v>607</v>
      </c>
      <c r="B1" s="6" t="s">
        <v>612</v>
      </c>
      <c r="C1" s="6" t="s">
        <v>2448</v>
      </c>
      <c r="D1" s="6" t="s">
        <v>452</v>
      </c>
      <c r="E1" s="6" t="s">
        <v>453</v>
      </c>
      <c r="F1" s="7" t="s">
        <v>613</v>
      </c>
      <c r="G1" s="6" t="s">
        <v>454</v>
      </c>
      <c r="H1" s="12" t="s">
        <v>455</v>
      </c>
      <c r="I1" s="5" t="s">
        <v>456</v>
      </c>
      <c r="J1" s="5" t="s">
        <v>2580</v>
      </c>
    </row>
    <row r="2" spans="1:10">
      <c r="A2" s="5">
        <f>PRRAS!I19</f>
        <v>1</v>
      </c>
      <c r="B2" s="5">
        <f>PRRAS!J19</f>
        <v>424221</v>
      </c>
      <c r="C2" s="5">
        <f>PRRAS!K19</f>
        <v>316810</v>
      </c>
      <c r="D2" s="8">
        <v>0</v>
      </c>
      <c r="E2" s="8">
        <v>0</v>
      </c>
      <c r="F2" s="7">
        <f>A2/100*B2+A2/50*C2</f>
        <v>10578.41</v>
      </c>
      <c r="G2" s="9" t="str">
        <f>TRIM(UPPER(RefStr!C13))</f>
        <v>HR6423400091110073867</v>
      </c>
      <c r="H2" s="13">
        <v>0</v>
      </c>
      <c r="I2" s="9" t="s">
        <v>457</v>
      </c>
      <c r="J2" s="8">
        <f t="shared" ref="J2:J33" si="0">ABS(B2-ROUND(B2,0))+ABS(C2-ROUND(C2,0))</f>
        <v>0</v>
      </c>
    </row>
    <row r="3" spans="1:10">
      <c r="A3" s="5">
        <f>PRRAS!I20</f>
        <v>2</v>
      </c>
      <c r="B3" s="5">
        <f>PRRAS!J20</f>
        <v>49140</v>
      </c>
      <c r="C3" s="5">
        <f>PRRAS!K20</f>
        <v>37325</v>
      </c>
      <c r="D3" s="8">
        <v>0</v>
      </c>
      <c r="E3" s="8">
        <v>0</v>
      </c>
      <c r="F3" s="7">
        <f>A3/100*B3+A3/50*C3</f>
        <v>2475.8000000000002</v>
      </c>
      <c r="G3" s="6" t="str">
        <f>TEXT(INT(VALUE(RefStr!J11)),"00000000")</f>
        <v>03082377</v>
      </c>
      <c r="I3" s="9" t="s">
        <v>458</v>
      </c>
      <c r="J3" s="8">
        <f t="shared" si="0"/>
        <v>0</v>
      </c>
    </row>
    <row r="4" spans="1:10">
      <c r="A4" s="5">
        <f>PRRAS!I21</f>
        <v>3</v>
      </c>
      <c r="B4" s="5">
        <f>PRRAS!J21</f>
        <v>0</v>
      </c>
      <c r="C4" s="5">
        <f>PRRAS!K21</f>
        <v>0</v>
      </c>
      <c r="D4" s="8">
        <v>0</v>
      </c>
      <c r="E4" s="8">
        <v>0</v>
      </c>
      <c r="F4" s="7">
        <f>A4/100*B4+A4/50*C4</f>
        <v>0</v>
      </c>
      <c r="G4" s="6" t="str">
        <f>IF(ISERROR(RefStr!C7),"-",UPPER(TRIM(RefStr!C7)))</f>
        <v>GRADSKO DRUŠTVO CRVENOG KRIŽA GRUBIŠNO POLJE</v>
      </c>
      <c r="I4" s="9" t="s">
        <v>459</v>
      </c>
      <c r="J4" s="8">
        <f t="shared" si="0"/>
        <v>0</v>
      </c>
    </row>
    <row r="5" spans="1:10">
      <c r="A5" s="5">
        <f>PRRAS!I22</f>
        <v>4</v>
      </c>
      <c r="B5" s="5">
        <f>PRRAS!J22</f>
        <v>49140</v>
      </c>
      <c r="C5" s="5">
        <f>PRRAS!K22</f>
        <v>37325</v>
      </c>
      <c r="D5" s="8">
        <v>0</v>
      </c>
      <c r="E5" s="8">
        <v>0</v>
      </c>
      <c r="F5" s="7">
        <f t="shared" ref="F5:F67" si="1">A5/100*B5+A5/50*C5</f>
        <v>4951.6000000000004</v>
      </c>
      <c r="G5" s="6" t="str">
        <f>TEXT(INT(VALUE(RefStr!C9)),"00000")</f>
        <v>43290</v>
      </c>
      <c r="I5" s="9" t="s">
        <v>460</v>
      </c>
      <c r="J5" s="8">
        <f t="shared" si="0"/>
        <v>0</v>
      </c>
    </row>
    <row r="6" spans="1:10">
      <c r="A6" s="5">
        <f>PRRAS!I23</f>
        <v>5</v>
      </c>
      <c r="B6" s="5">
        <f>PRRAS!J23</f>
        <v>0</v>
      </c>
      <c r="C6" s="5">
        <f>PRRAS!K23</f>
        <v>246</v>
      </c>
      <c r="D6" s="8">
        <v>0</v>
      </c>
      <c r="E6" s="8">
        <v>0</v>
      </c>
      <c r="F6" s="7">
        <f t="shared" si="1"/>
        <v>24.6</v>
      </c>
      <c r="G6" s="6" t="str">
        <f>IF(ISERROR(RefStr!E9),"-",UPPER(TRIM(RefStr!E9)))</f>
        <v>GRUBIŠNO POLJE</v>
      </c>
      <c r="I6" s="9" t="s">
        <v>461</v>
      </c>
      <c r="J6" s="8">
        <f t="shared" si="0"/>
        <v>0</v>
      </c>
    </row>
    <row r="7" spans="1:10">
      <c r="A7" s="5">
        <f>PRRAS!I24</f>
        <v>6</v>
      </c>
      <c r="B7" s="5">
        <f>PRRAS!J24</f>
        <v>0</v>
      </c>
      <c r="C7" s="5">
        <f>PRRAS!K24</f>
        <v>246</v>
      </c>
      <c r="D7" s="8">
        <v>0</v>
      </c>
      <c r="E7" s="8">
        <v>0</v>
      </c>
      <c r="F7" s="7">
        <f t="shared" si="1"/>
        <v>29.52</v>
      </c>
      <c r="G7" s="6" t="str">
        <f>IF(ISERROR(RefStr!C11),"-",(TRIM(RefStr!C11)))</f>
        <v>4. STUDENOG 1991. BR.1</v>
      </c>
      <c r="I7" s="9" t="s">
        <v>462</v>
      </c>
      <c r="J7" s="8">
        <f t="shared" si="0"/>
        <v>0</v>
      </c>
    </row>
    <row r="8" spans="1:10">
      <c r="A8" s="5">
        <f>PRRAS!I25</f>
        <v>7</v>
      </c>
      <c r="B8" s="5">
        <f>PRRAS!J25</f>
        <v>0</v>
      </c>
      <c r="C8" s="5">
        <f>PRRAS!K25</f>
        <v>0</v>
      </c>
      <c r="D8" s="8">
        <v>0</v>
      </c>
      <c r="E8" s="8">
        <v>0</v>
      </c>
      <c r="F8" s="7">
        <f t="shared" si="1"/>
        <v>0</v>
      </c>
      <c r="G8" s="6" t="str">
        <f>TEXT(INT(VALUE(RefStr!C15)),"0000")</f>
        <v>8899</v>
      </c>
      <c r="I8" s="9" t="s">
        <v>463</v>
      </c>
      <c r="J8" s="8">
        <f t="shared" si="0"/>
        <v>0</v>
      </c>
    </row>
    <row r="9" spans="1:10">
      <c r="A9" s="5">
        <f>PRRAS!I26</f>
        <v>8</v>
      </c>
      <c r="B9" s="5">
        <f>PRRAS!J26</f>
        <v>159000</v>
      </c>
      <c r="C9" s="5">
        <f>PRRAS!K26</f>
        <v>169000</v>
      </c>
      <c r="D9" s="8">
        <v>0</v>
      </c>
      <c r="E9" s="8">
        <v>0</v>
      </c>
      <c r="F9" s="7">
        <f t="shared" si="1"/>
        <v>39760</v>
      </c>
      <c r="G9" s="6" t="str">
        <f>IF(RefStr!J17&lt;&gt;"",TEXT(INT(VALUE(RefStr!J17)),"00"),"00")</f>
        <v>07</v>
      </c>
      <c r="I9" s="9" t="s">
        <v>464</v>
      </c>
      <c r="J9" s="8">
        <f t="shared" si="0"/>
        <v>0</v>
      </c>
    </row>
    <row r="10" spans="1:10">
      <c r="A10" s="5">
        <f>PRRAS!I27</f>
        <v>9</v>
      </c>
      <c r="B10" s="5">
        <f>PRRAS!J27</f>
        <v>159000</v>
      </c>
      <c r="C10" s="5">
        <f>PRRAS!K27</f>
        <v>169000</v>
      </c>
      <c r="D10" s="8">
        <v>0</v>
      </c>
      <c r="E10" s="8">
        <v>0</v>
      </c>
      <c r="F10" s="7">
        <f t="shared" si="1"/>
        <v>44730</v>
      </c>
      <c r="G10" s="6" t="str">
        <f>TEXT(INT(VALUE(RefStr!C17)),"000")</f>
        <v>139</v>
      </c>
      <c r="I10" s="9" t="s">
        <v>465</v>
      </c>
      <c r="J10" s="8">
        <f t="shared" si="0"/>
        <v>0</v>
      </c>
    </row>
    <row r="11" spans="1:10">
      <c r="A11" s="5">
        <f>PRRAS!I28</f>
        <v>10</v>
      </c>
      <c r="B11" s="5">
        <f>PRRAS!J28</f>
        <v>0</v>
      </c>
      <c r="C11" s="5">
        <f>PRRAS!K28</f>
        <v>0</v>
      </c>
      <c r="D11" s="8">
        <v>0</v>
      </c>
      <c r="E11" s="8">
        <v>0</v>
      </c>
      <c r="F11" s="7">
        <f t="shared" si="1"/>
        <v>0</v>
      </c>
      <c r="G11" s="6" t="s">
        <v>2581</v>
      </c>
      <c r="I11" s="11" t="s">
        <v>68</v>
      </c>
      <c r="J11" s="8">
        <f t="shared" si="0"/>
        <v>0</v>
      </c>
    </row>
    <row r="12" spans="1:10">
      <c r="A12" s="5">
        <f>PRRAS!I29</f>
        <v>11</v>
      </c>
      <c r="B12" s="5">
        <f>PRRAS!J29</f>
        <v>0</v>
      </c>
      <c r="C12" s="5">
        <f>PRRAS!K29</f>
        <v>0</v>
      </c>
      <c r="D12" s="8">
        <v>0</v>
      </c>
      <c r="E12" s="8">
        <v>0</v>
      </c>
      <c r="F12" s="7">
        <f t="shared" si="1"/>
        <v>0</v>
      </c>
      <c r="G12" s="6" t="s">
        <v>2581</v>
      </c>
      <c r="I12" s="11" t="s">
        <v>69</v>
      </c>
      <c r="J12" s="8">
        <f t="shared" si="0"/>
        <v>0</v>
      </c>
    </row>
    <row r="13" spans="1:10">
      <c r="A13" s="5">
        <f>PRRAS!I30</f>
        <v>12</v>
      </c>
      <c r="B13" s="5">
        <f>PRRAS!J30</f>
        <v>0</v>
      </c>
      <c r="C13" s="5">
        <f>PRRAS!K30</f>
        <v>0</v>
      </c>
      <c r="D13" s="8">
        <v>0</v>
      </c>
      <c r="E13" s="8">
        <v>0</v>
      </c>
      <c r="F13" s="7">
        <f t="shared" si="1"/>
        <v>0</v>
      </c>
      <c r="G13" s="6" t="s">
        <v>2581</v>
      </c>
      <c r="I13" s="11" t="s">
        <v>70</v>
      </c>
      <c r="J13" s="8">
        <f t="shared" si="0"/>
        <v>0</v>
      </c>
    </row>
    <row r="14" spans="1:10">
      <c r="A14" s="5">
        <f>PRRAS!I31</f>
        <v>13</v>
      </c>
      <c r="B14" s="5">
        <f>PRRAS!J31</f>
        <v>0</v>
      </c>
      <c r="C14" s="5">
        <f>PRRAS!K31</f>
        <v>0</v>
      </c>
      <c r="D14" s="8">
        <v>0</v>
      </c>
      <c r="E14" s="8">
        <v>0</v>
      </c>
      <c r="F14" s="7">
        <f t="shared" si="1"/>
        <v>0</v>
      </c>
      <c r="G14" s="6" t="s">
        <v>2581</v>
      </c>
      <c r="I14" s="11" t="s">
        <v>71</v>
      </c>
      <c r="J14" s="8">
        <f t="shared" si="0"/>
        <v>0</v>
      </c>
    </row>
    <row r="15" spans="1:10">
      <c r="A15" s="5">
        <f>PRRAS!I32</f>
        <v>14</v>
      </c>
      <c r="B15" s="5">
        <f>PRRAS!J32</f>
        <v>0</v>
      </c>
      <c r="C15" s="5">
        <f>PRRAS!K32</f>
        <v>0</v>
      </c>
      <c r="D15" s="8">
        <v>0</v>
      </c>
      <c r="E15" s="8">
        <v>0</v>
      </c>
      <c r="F15" s="7">
        <f t="shared" si="1"/>
        <v>0</v>
      </c>
      <c r="G15" s="6" t="s">
        <v>2581</v>
      </c>
      <c r="I15" s="11" t="s">
        <v>72</v>
      </c>
      <c r="J15" s="8">
        <f t="shared" si="0"/>
        <v>0</v>
      </c>
    </row>
    <row r="16" spans="1:10">
      <c r="A16" s="5">
        <f>PRRAS!I33</f>
        <v>15</v>
      </c>
      <c r="B16" s="5">
        <f>PRRAS!J33</f>
        <v>0</v>
      </c>
      <c r="C16" s="5">
        <f>PRRAS!K33</f>
        <v>0</v>
      </c>
      <c r="D16" s="8">
        <v>0</v>
      </c>
      <c r="E16" s="8">
        <v>0</v>
      </c>
      <c r="F16" s="7">
        <f t="shared" si="1"/>
        <v>0</v>
      </c>
      <c r="G16" s="6" t="s">
        <v>2581</v>
      </c>
      <c r="I16" s="11" t="s">
        <v>73</v>
      </c>
      <c r="J16" s="8">
        <f t="shared" si="0"/>
        <v>0</v>
      </c>
    </row>
    <row r="17" spans="1:10">
      <c r="A17" s="5">
        <f>PRRAS!I34</f>
        <v>16</v>
      </c>
      <c r="B17" s="5">
        <f>PRRAS!J34</f>
        <v>0</v>
      </c>
      <c r="C17" s="5">
        <f>PRRAS!K34</f>
        <v>0</v>
      </c>
      <c r="D17" s="8">
        <v>0</v>
      </c>
      <c r="E17" s="8">
        <v>0</v>
      </c>
      <c r="F17" s="7">
        <f t="shared" si="1"/>
        <v>0</v>
      </c>
      <c r="G17" s="6" t="s">
        <v>2581</v>
      </c>
      <c r="I17" s="11" t="s">
        <v>74</v>
      </c>
      <c r="J17" s="8">
        <f t="shared" si="0"/>
        <v>0</v>
      </c>
    </row>
    <row r="18" spans="1:10">
      <c r="A18" s="5">
        <f>PRRAS!I35</f>
        <v>17</v>
      </c>
      <c r="B18" s="5">
        <f>PRRAS!J35</f>
        <v>0</v>
      </c>
      <c r="C18" s="5">
        <f>PRRAS!K35</f>
        <v>0</v>
      </c>
      <c r="D18" s="8">
        <v>0</v>
      </c>
      <c r="E18" s="8">
        <v>0</v>
      </c>
      <c r="F18" s="7">
        <f t="shared" si="1"/>
        <v>0</v>
      </c>
      <c r="G18" s="6" t="str">
        <f>IF(ISERROR(RefStr!D39),"-",UPPER(TRIM(RefStr!D39)))</f>
        <v>ALENKA SOLDAN</v>
      </c>
      <c r="I18" s="11" t="s">
        <v>75</v>
      </c>
      <c r="J18" s="8">
        <f t="shared" si="0"/>
        <v>0</v>
      </c>
    </row>
    <row r="19" spans="1:10">
      <c r="A19" s="5">
        <f>PRRAS!I36</f>
        <v>18</v>
      </c>
      <c r="B19" s="5">
        <f>PRRAS!J36</f>
        <v>0</v>
      </c>
      <c r="C19" s="5">
        <f>PRRAS!K36</f>
        <v>0</v>
      </c>
      <c r="D19" s="8">
        <v>0</v>
      </c>
      <c r="E19" s="8">
        <v>0</v>
      </c>
      <c r="F19" s="7">
        <f t="shared" si="1"/>
        <v>0</v>
      </c>
      <c r="I19" s="11" t="s">
        <v>76</v>
      </c>
      <c r="J19" s="8">
        <f t="shared" si="0"/>
        <v>0</v>
      </c>
    </row>
    <row r="20" spans="1:10">
      <c r="A20" s="5">
        <f>PRRAS!I37</f>
        <v>19</v>
      </c>
      <c r="B20" s="5">
        <f>PRRAS!J37</f>
        <v>0</v>
      </c>
      <c r="C20" s="5">
        <f>PRRAS!K37</f>
        <v>0</v>
      </c>
      <c r="D20" s="8">
        <v>0</v>
      </c>
      <c r="E20" s="8">
        <v>0</v>
      </c>
      <c r="F20" s="7">
        <f t="shared" si="1"/>
        <v>0</v>
      </c>
      <c r="G20" s="6" t="str">
        <f>IF(ISERROR(RefStr!D43),"-",UPPER(TRIM(RefStr!D43)))</f>
        <v>BOŽENA KRALJ</v>
      </c>
      <c r="I20" s="9" t="s">
        <v>77</v>
      </c>
      <c r="J20" s="8">
        <f t="shared" si="0"/>
        <v>0</v>
      </c>
    </row>
    <row r="21" spans="1:10">
      <c r="A21" s="5">
        <f>PRRAS!I38</f>
        <v>20</v>
      </c>
      <c r="B21" s="5">
        <f>PRRAS!J38</f>
        <v>0</v>
      </c>
      <c r="C21" s="5">
        <f>PRRAS!K38</f>
        <v>0</v>
      </c>
      <c r="D21" s="8">
        <v>0</v>
      </c>
      <c r="E21" s="8">
        <v>0</v>
      </c>
      <c r="F21" s="7">
        <f t="shared" si="1"/>
        <v>0</v>
      </c>
      <c r="G21" s="6" t="str">
        <f>IF(ISERROR(RefStr!D45),"-",UPPER(TRIM(RefStr!D45)))</f>
        <v>043485129</v>
      </c>
      <c r="I21" s="9" t="s">
        <v>78</v>
      </c>
      <c r="J21" s="8">
        <f t="shared" si="0"/>
        <v>0</v>
      </c>
    </row>
    <row r="22" spans="1:10">
      <c r="A22" s="5">
        <f>PRRAS!I39</f>
        <v>21</v>
      </c>
      <c r="B22" s="5">
        <f>PRRAS!J39</f>
        <v>0</v>
      </c>
      <c r="C22" s="5">
        <f>PRRAS!K39</f>
        <v>0</v>
      </c>
      <c r="D22" s="8">
        <v>0</v>
      </c>
      <c r="E22" s="8">
        <v>0</v>
      </c>
      <c r="F22" s="7">
        <f t="shared" si="1"/>
        <v>0</v>
      </c>
      <c r="G22" s="6" t="str">
        <f>IF(ISERROR(RefStr!D47),"-",UPPER(TRIM(RefStr!D47)))</f>
        <v/>
      </c>
      <c r="I22" s="11" t="s">
        <v>79</v>
      </c>
      <c r="J22" s="8">
        <f t="shared" si="0"/>
        <v>0</v>
      </c>
    </row>
    <row r="23" spans="1:10">
      <c r="A23" s="5">
        <f>PRRAS!I40</f>
        <v>22</v>
      </c>
      <c r="B23" s="5">
        <f>PRRAS!J40</f>
        <v>0</v>
      </c>
      <c r="C23" s="5">
        <f>PRRAS!K40</f>
        <v>0</v>
      </c>
      <c r="D23" s="8">
        <v>0</v>
      </c>
      <c r="E23" s="8">
        <v>0</v>
      </c>
      <c r="F23" s="7">
        <f t="shared" si="1"/>
        <v>0</v>
      </c>
      <c r="G23" s="6" t="str">
        <f>IF(ISERROR(RefStr!D49),"-",LOWER(TRIM(RefStr!D49)))</f>
        <v/>
      </c>
      <c r="I23" s="11" t="s">
        <v>80</v>
      </c>
      <c r="J23" s="8">
        <f t="shared" si="0"/>
        <v>0</v>
      </c>
    </row>
    <row r="24" spans="1:10">
      <c r="A24" s="5">
        <f>PRRAS!I41</f>
        <v>23</v>
      </c>
      <c r="B24" s="5">
        <f>PRRAS!J41</f>
        <v>0</v>
      </c>
      <c r="C24" s="5">
        <f>PRRAS!K41</f>
        <v>0</v>
      </c>
      <c r="D24" s="8">
        <v>0</v>
      </c>
      <c r="E24" s="8">
        <v>0</v>
      </c>
      <c r="F24" s="7">
        <f t="shared" si="1"/>
        <v>0</v>
      </c>
      <c r="I24" s="11" t="s">
        <v>81</v>
      </c>
      <c r="J24" s="8">
        <f t="shared" si="0"/>
        <v>0</v>
      </c>
    </row>
    <row r="25" spans="1:10">
      <c r="A25" s="5">
        <f>PRRAS!I42</f>
        <v>24</v>
      </c>
      <c r="B25" s="5">
        <f>PRRAS!J42</f>
        <v>120376</v>
      </c>
      <c r="C25" s="5">
        <f>PRRAS!K42</f>
        <v>66740</v>
      </c>
      <c r="D25" s="8">
        <v>0</v>
      </c>
      <c r="E25" s="8">
        <v>0</v>
      </c>
      <c r="F25" s="7">
        <f t="shared" si="1"/>
        <v>60925.439999999995</v>
      </c>
      <c r="I25" s="11" t="s">
        <v>82</v>
      </c>
      <c r="J25" s="8">
        <f t="shared" si="0"/>
        <v>0</v>
      </c>
    </row>
    <row r="26" spans="1:10">
      <c r="A26" s="5">
        <f>PRRAS!I43</f>
        <v>25</v>
      </c>
      <c r="B26" s="5">
        <f>PRRAS!J43</f>
        <v>43000</v>
      </c>
      <c r="C26" s="5">
        <f>PRRAS!K43</f>
        <v>39415</v>
      </c>
      <c r="D26" s="8">
        <v>0</v>
      </c>
      <c r="E26" s="8">
        <v>0</v>
      </c>
      <c r="F26" s="7">
        <f t="shared" si="1"/>
        <v>30457.5</v>
      </c>
      <c r="G26" s="6" t="str">
        <f>MID(TRIM(RefStr!J15),1,4)</f>
        <v>2022</v>
      </c>
      <c r="I26" s="9" t="s">
        <v>83</v>
      </c>
      <c r="J26" s="8">
        <f t="shared" si="0"/>
        <v>0</v>
      </c>
    </row>
    <row r="27" spans="1:10">
      <c r="A27" s="5">
        <f>PRRAS!I44</f>
        <v>26</v>
      </c>
      <c r="B27" s="5">
        <f>PRRAS!J44</f>
        <v>0</v>
      </c>
      <c r="C27" s="5">
        <f>PRRAS!K44</f>
        <v>415</v>
      </c>
      <c r="D27" s="8">
        <v>0</v>
      </c>
      <c r="E27" s="8">
        <v>0</v>
      </c>
      <c r="F27" s="7">
        <f t="shared" si="1"/>
        <v>215.8</v>
      </c>
      <c r="G27" s="234">
        <f>SUM(F2:F172)</f>
        <v>9391424.6999999993</v>
      </c>
      <c r="I27" s="9" t="s">
        <v>2569</v>
      </c>
      <c r="J27" s="8">
        <f t="shared" si="0"/>
        <v>0</v>
      </c>
    </row>
    <row r="28" spans="1:10">
      <c r="A28" s="5">
        <f>PRRAS!I45</f>
        <v>27</v>
      </c>
      <c r="B28" s="5">
        <f>PRRAS!J45</f>
        <v>43000</v>
      </c>
      <c r="C28" s="5">
        <f>PRRAS!K45</f>
        <v>39000</v>
      </c>
      <c r="D28" s="8">
        <v>0</v>
      </c>
      <c r="E28" s="8">
        <v>0</v>
      </c>
      <c r="F28" s="7">
        <f t="shared" si="1"/>
        <v>32670</v>
      </c>
      <c r="G28" s="6" t="s">
        <v>2581</v>
      </c>
      <c r="H28" s="14"/>
      <c r="I28" s="9" t="s">
        <v>2570</v>
      </c>
      <c r="J28" s="8">
        <f t="shared" si="0"/>
        <v>0</v>
      </c>
    </row>
    <row r="29" spans="1:10">
      <c r="A29" s="5">
        <f>PRRAS!I46</f>
        <v>28</v>
      </c>
      <c r="B29" s="5">
        <f>PRRAS!J46</f>
        <v>0</v>
      </c>
      <c r="C29" s="5">
        <f>PRRAS!K46</f>
        <v>0</v>
      </c>
      <c r="D29" s="8">
        <v>0</v>
      </c>
      <c r="E29" s="8">
        <v>0</v>
      </c>
      <c r="F29" s="7">
        <f t="shared" si="1"/>
        <v>0</v>
      </c>
      <c r="G29" s="6" t="str">
        <f>MID(TRIM(RefStr!J15),6,2)</f>
        <v>12</v>
      </c>
      <c r="I29" s="9" t="s">
        <v>2571</v>
      </c>
      <c r="J29" s="8">
        <f t="shared" si="0"/>
        <v>0</v>
      </c>
    </row>
    <row r="30" spans="1:10">
      <c r="A30" s="5">
        <f>PRRAS!I47</f>
        <v>29</v>
      </c>
      <c r="B30" s="5">
        <f>PRRAS!J47</f>
        <v>0</v>
      </c>
      <c r="C30" s="5">
        <f>PRRAS!K47</f>
        <v>0</v>
      </c>
      <c r="D30" s="8">
        <v>0</v>
      </c>
      <c r="E30" s="8">
        <v>0</v>
      </c>
      <c r="F30" s="7">
        <f t="shared" si="1"/>
        <v>0</v>
      </c>
      <c r="G30" s="6">
        <v>603</v>
      </c>
      <c r="I30" s="9" t="s">
        <v>2572</v>
      </c>
      <c r="J30" s="8">
        <f t="shared" si="0"/>
        <v>0</v>
      </c>
    </row>
    <row r="31" spans="1:10">
      <c r="A31" s="5">
        <f>PRRAS!I48</f>
        <v>30</v>
      </c>
      <c r="B31" s="5">
        <f>PRRAS!J48</f>
        <v>0</v>
      </c>
      <c r="C31" s="5">
        <f>PRRAS!K48</f>
        <v>0</v>
      </c>
      <c r="D31" s="8">
        <v>0</v>
      </c>
      <c r="E31" s="8">
        <v>0</v>
      </c>
      <c r="F31" s="7">
        <f t="shared" si="1"/>
        <v>0</v>
      </c>
      <c r="G31" s="6">
        <v>707</v>
      </c>
      <c r="I31" s="9" t="s">
        <v>2573</v>
      </c>
      <c r="J31" s="8">
        <f t="shared" si="0"/>
        <v>0</v>
      </c>
    </row>
    <row r="32" spans="1:10">
      <c r="A32" s="5">
        <f>PRRAS!I49</f>
        <v>31</v>
      </c>
      <c r="B32" s="5">
        <f>PRRAS!J49</f>
        <v>0</v>
      </c>
      <c r="C32" s="5">
        <f>PRRAS!K49</f>
        <v>0</v>
      </c>
      <c r="D32" s="8">
        <v>0</v>
      </c>
      <c r="E32" s="8">
        <v>0</v>
      </c>
      <c r="F32" s="7">
        <f t="shared" si="1"/>
        <v>0</v>
      </c>
      <c r="G32" s="6">
        <v>0</v>
      </c>
      <c r="I32" s="9" t="s">
        <v>2574</v>
      </c>
      <c r="J32" s="8">
        <f t="shared" si="0"/>
        <v>0</v>
      </c>
    </row>
    <row r="33" spans="1:10">
      <c r="A33" s="5">
        <f>PRRAS!I50</f>
        <v>32</v>
      </c>
      <c r="B33" s="5">
        <f>PRRAS!J50</f>
        <v>0</v>
      </c>
      <c r="C33" s="5">
        <f>PRRAS!K50</f>
        <v>0</v>
      </c>
      <c r="D33" s="8">
        <v>0</v>
      </c>
      <c r="E33" s="8">
        <v>0</v>
      </c>
      <c r="F33" s="7">
        <f t="shared" si="1"/>
        <v>0</v>
      </c>
      <c r="G33" s="6">
        <v>0</v>
      </c>
      <c r="I33" s="9" t="s">
        <v>2575</v>
      </c>
      <c r="J33" s="8">
        <f t="shared" si="0"/>
        <v>0</v>
      </c>
    </row>
    <row r="34" spans="1:10">
      <c r="A34" s="5">
        <f>PRRAS!I51</f>
        <v>33</v>
      </c>
      <c r="B34" s="5">
        <f>PRRAS!J51</f>
        <v>0</v>
      </c>
      <c r="C34" s="5">
        <f>PRRAS!K51</f>
        <v>10415</v>
      </c>
      <c r="D34" s="8">
        <v>0</v>
      </c>
      <c r="E34" s="8">
        <v>0</v>
      </c>
      <c r="F34" s="7">
        <f t="shared" si="1"/>
        <v>6873.9000000000005</v>
      </c>
      <c r="G34" s="6">
        <v>0</v>
      </c>
      <c r="I34" s="9" t="s">
        <v>2576</v>
      </c>
      <c r="J34" s="8">
        <f t="shared" ref="J34:J63" si="2">ABS(B34-ROUND(B34,0))+ABS(C34-ROUND(C34,0))</f>
        <v>0</v>
      </c>
    </row>
    <row r="35" spans="1:10">
      <c r="A35" s="5">
        <f>PRRAS!I52</f>
        <v>34</v>
      </c>
      <c r="B35" s="5">
        <f>PRRAS!J52</f>
        <v>0</v>
      </c>
      <c r="C35" s="5">
        <f>PRRAS!K52</f>
        <v>10415</v>
      </c>
      <c r="D35" s="8">
        <v>0</v>
      </c>
      <c r="E35" s="8">
        <v>0</v>
      </c>
      <c r="F35" s="7">
        <f t="shared" si="1"/>
        <v>7082.2000000000007</v>
      </c>
      <c r="G35" s="6">
        <v>0</v>
      </c>
      <c r="I35" s="9" t="s">
        <v>2577</v>
      </c>
      <c r="J35" s="8">
        <f t="shared" si="2"/>
        <v>0</v>
      </c>
    </row>
    <row r="36" spans="1:10">
      <c r="A36" s="5">
        <f>PRRAS!I53</f>
        <v>35</v>
      </c>
      <c r="B36" s="5">
        <f>PRRAS!J53</f>
        <v>0</v>
      </c>
      <c r="C36" s="5">
        <f>PRRAS!K53</f>
        <v>0</v>
      </c>
      <c r="D36" s="8">
        <v>0</v>
      </c>
      <c r="E36" s="8">
        <v>0</v>
      </c>
      <c r="F36" s="7">
        <f t="shared" si="1"/>
        <v>0</v>
      </c>
      <c r="G36" s="6">
        <v>0</v>
      </c>
      <c r="I36" s="9" t="s">
        <v>2578</v>
      </c>
      <c r="J36" s="8">
        <f t="shared" si="2"/>
        <v>0</v>
      </c>
    </row>
    <row r="37" spans="1:10">
      <c r="A37" s="5">
        <f>PRRAS!I54</f>
        <v>36</v>
      </c>
      <c r="B37" s="5">
        <f>PRRAS!J54</f>
        <v>77376</v>
      </c>
      <c r="C37" s="5">
        <f>PRRAS!K54</f>
        <v>16910</v>
      </c>
      <c r="D37" s="8">
        <v>0</v>
      </c>
      <c r="E37" s="8">
        <v>0</v>
      </c>
      <c r="F37" s="7">
        <f t="shared" si="1"/>
        <v>40030.559999999998</v>
      </c>
      <c r="G37" s="8">
        <f>SUM(J2:J49)</f>
        <v>0</v>
      </c>
      <c r="I37" s="9" t="s">
        <v>2579</v>
      </c>
      <c r="J37" s="8">
        <f t="shared" si="2"/>
        <v>0</v>
      </c>
    </row>
    <row r="38" spans="1:10">
      <c r="A38" s="5">
        <f>PRRAS!I55</f>
        <v>37</v>
      </c>
      <c r="B38" s="5">
        <f>PRRAS!J55</f>
        <v>0</v>
      </c>
      <c r="C38" s="5">
        <f>PRRAS!K55</f>
        <v>0</v>
      </c>
      <c r="D38" s="8">
        <v>0</v>
      </c>
      <c r="E38" s="8">
        <v>0</v>
      </c>
      <c r="F38" s="7">
        <f t="shared" si="1"/>
        <v>0</v>
      </c>
      <c r="G38" s="6" t="str">
        <f>TEXT(INT(VALUE(RefStr!J13)),"00000000000")</f>
        <v>27620013350</v>
      </c>
      <c r="I38" s="9" t="s">
        <v>2397</v>
      </c>
      <c r="J38" s="8">
        <f t="shared" si="2"/>
        <v>0</v>
      </c>
    </row>
    <row r="39" spans="1:10">
      <c r="A39" s="5">
        <f>PRRAS!I56</f>
        <v>38</v>
      </c>
      <c r="B39" s="5">
        <f>PRRAS!J56</f>
        <v>0</v>
      </c>
      <c r="C39" s="5">
        <f>PRRAS!K56</f>
        <v>0</v>
      </c>
      <c r="D39" s="8">
        <v>0</v>
      </c>
      <c r="E39" s="8">
        <v>0</v>
      </c>
      <c r="F39" s="7">
        <f t="shared" si="1"/>
        <v>0</v>
      </c>
      <c r="G39" s="6" t="str">
        <f>TEXT(INT(VALUE(RefStr!J9)),"00000")</f>
        <v>71048</v>
      </c>
      <c r="I39" s="9" t="s">
        <v>2396</v>
      </c>
      <c r="J39" s="8">
        <f t="shared" si="2"/>
        <v>0</v>
      </c>
    </row>
    <row r="40" spans="1:10">
      <c r="A40" s="5">
        <f>PRRAS!I57</f>
        <v>39</v>
      </c>
      <c r="B40" s="5">
        <f>PRRAS!J57</f>
        <v>0</v>
      </c>
      <c r="C40" s="5">
        <f>PRRAS!K57</f>
        <v>0</v>
      </c>
      <c r="D40" s="8">
        <v>0</v>
      </c>
      <c r="E40" s="8">
        <v>0</v>
      </c>
      <c r="F40" s="7">
        <f t="shared" si="1"/>
        <v>0</v>
      </c>
      <c r="G40" s="6" t="str">
        <f>RefStr!J19</f>
        <v>DA</v>
      </c>
      <c r="I40" s="9" t="s">
        <v>1827</v>
      </c>
      <c r="J40" s="8">
        <f t="shared" si="2"/>
        <v>0</v>
      </c>
    </row>
    <row r="41" spans="1:10">
      <c r="A41" s="5">
        <f>PRRAS!I58</f>
        <v>40</v>
      </c>
      <c r="B41" s="5">
        <f>PRRAS!J58</f>
        <v>977</v>
      </c>
      <c r="C41" s="5">
        <f>PRRAS!K58</f>
        <v>7936</v>
      </c>
      <c r="D41" s="8">
        <v>0</v>
      </c>
      <c r="E41" s="8">
        <v>0</v>
      </c>
      <c r="F41" s="7">
        <f t="shared" si="1"/>
        <v>6739.6</v>
      </c>
      <c r="G41" s="6" t="str">
        <f>IF(RefStr!E5&lt;&gt;"",TEXT(RefStr!E5,"YYYYMMDD"),"")</f>
        <v>20220101</v>
      </c>
      <c r="I41" s="9" t="s">
        <v>1207</v>
      </c>
      <c r="J41" s="8">
        <f t="shared" si="2"/>
        <v>0</v>
      </c>
    </row>
    <row r="42" spans="1:10">
      <c r="A42" s="5">
        <f>PRRAS!I59</f>
        <v>41</v>
      </c>
      <c r="B42" s="5">
        <f>PRRAS!J59</f>
        <v>977</v>
      </c>
      <c r="C42" s="5">
        <f>PRRAS!K59</f>
        <v>7936</v>
      </c>
      <c r="D42" s="8">
        <v>0</v>
      </c>
      <c r="E42" s="8">
        <v>0</v>
      </c>
      <c r="F42" s="7">
        <f t="shared" si="1"/>
        <v>6908.0899999999992</v>
      </c>
      <c r="G42" s="6" t="str">
        <f>IF(RefStr!G5&lt;&gt;"",TEXT(RefStr!G5,"YYYYMMDD"),"")</f>
        <v>20221231</v>
      </c>
      <c r="I42" s="9" t="s">
        <v>1208</v>
      </c>
      <c r="J42" s="8">
        <f t="shared" si="2"/>
        <v>0</v>
      </c>
    </row>
    <row r="43" spans="1:10">
      <c r="A43" s="5">
        <f>PRRAS!I60</f>
        <v>42</v>
      </c>
      <c r="B43" s="5">
        <f>PRRAS!J60</f>
        <v>0</v>
      </c>
      <c r="C43" s="5">
        <f>PRRAS!K60</f>
        <v>0</v>
      </c>
      <c r="D43" s="8">
        <v>0</v>
      </c>
      <c r="E43" s="8">
        <v>0</v>
      </c>
      <c r="F43" s="7">
        <f t="shared" si="1"/>
        <v>0</v>
      </c>
      <c r="G43" s="234">
        <f>IF(RefStr!N1=707,PraviPod707!G27+PraviPod709!G27+PraviPod710!G27+SUM(PraviPod708!F2:F203),SUM(PraviPod708!G27)+PraviPod709!G27+PraviPod710!G27)</f>
        <v>35262498.839999996</v>
      </c>
      <c r="I43" s="9" t="s">
        <v>1494</v>
      </c>
      <c r="J43" s="8">
        <f t="shared" si="2"/>
        <v>0</v>
      </c>
    </row>
    <row r="44" spans="1:10">
      <c r="A44" s="5">
        <f>PRRAS!I61</f>
        <v>43</v>
      </c>
      <c r="B44" s="5">
        <f>PRRAS!J61</f>
        <v>977</v>
      </c>
      <c r="C44" s="5">
        <f>PRRAS!K61</f>
        <v>7936</v>
      </c>
      <c r="D44" s="8">
        <v>0</v>
      </c>
      <c r="E44" s="8">
        <v>0</v>
      </c>
      <c r="F44" s="7">
        <f t="shared" si="1"/>
        <v>7245.07</v>
      </c>
      <c r="J44" s="8">
        <f t="shared" si="2"/>
        <v>0</v>
      </c>
    </row>
    <row r="45" spans="1:10">
      <c r="A45" s="5">
        <f>PRRAS!I62</f>
        <v>44</v>
      </c>
      <c r="B45" s="5">
        <f>PRRAS!J62</f>
        <v>0</v>
      </c>
      <c r="C45" s="5">
        <f>PRRAS!K62</f>
        <v>0</v>
      </c>
      <c r="D45" s="8">
        <v>0</v>
      </c>
      <c r="E45" s="8">
        <v>0</v>
      </c>
      <c r="F45" s="7">
        <f t="shared" si="1"/>
        <v>0</v>
      </c>
      <c r="J45" s="8">
        <f t="shared" si="2"/>
        <v>0</v>
      </c>
    </row>
    <row r="46" spans="1:10">
      <c r="A46" s="5">
        <f>PRRAS!I63</f>
        <v>45</v>
      </c>
      <c r="B46" s="5">
        <f>PRRAS!J63</f>
        <v>0</v>
      </c>
      <c r="C46" s="5">
        <f>PRRAS!K63</f>
        <v>0</v>
      </c>
      <c r="D46" s="8">
        <v>0</v>
      </c>
      <c r="E46" s="8">
        <v>0</v>
      </c>
      <c r="F46" s="7">
        <f t="shared" si="1"/>
        <v>0</v>
      </c>
      <c r="J46" s="8">
        <f t="shared" si="2"/>
        <v>0</v>
      </c>
    </row>
    <row r="47" spans="1:10">
      <c r="A47" s="5">
        <f>PRRAS!I64</f>
        <v>46</v>
      </c>
      <c r="B47" s="5">
        <f>PRRAS!J64</f>
        <v>0</v>
      </c>
      <c r="C47" s="5">
        <f>PRRAS!K64</f>
        <v>0</v>
      </c>
      <c r="D47" s="8">
        <v>0</v>
      </c>
      <c r="E47" s="8">
        <v>0</v>
      </c>
      <c r="F47" s="7">
        <f t="shared" si="1"/>
        <v>0</v>
      </c>
      <c r="J47" s="8">
        <f t="shared" si="2"/>
        <v>0</v>
      </c>
    </row>
    <row r="48" spans="1:10">
      <c r="A48" s="5">
        <f>PRRAS!I65</f>
        <v>47</v>
      </c>
      <c r="B48" s="5">
        <f>PRRAS!J65</f>
        <v>0</v>
      </c>
      <c r="C48" s="5">
        <f>PRRAS!K65</f>
        <v>0</v>
      </c>
      <c r="D48" s="8">
        <v>0</v>
      </c>
      <c r="E48" s="8">
        <v>0</v>
      </c>
      <c r="F48" s="7">
        <f t="shared" si="1"/>
        <v>0</v>
      </c>
      <c r="J48" s="8">
        <f t="shared" si="2"/>
        <v>0</v>
      </c>
    </row>
    <row r="49" spans="1:10">
      <c r="A49" s="5">
        <f>PRRAS!I66</f>
        <v>48</v>
      </c>
      <c r="B49" s="5">
        <f>PRRAS!J66</f>
        <v>0</v>
      </c>
      <c r="C49" s="5">
        <f>PRRAS!K66</f>
        <v>0</v>
      </c>
      <c r="D49" s="8">
        <v>0</v>
      </c>
      <c r="E49" s="8">
        <v>0</v>
      </c>
      <c r="F49" s="7">
        <f t="shared" si="1"/>
        <v>0</v>
      </c>
      <c r="J49" s="8">
        <f t="shared" si="2"/>
        <v>0</v>
      </c>
    </row>
    <row r="50" spans="1:10">
      <c r="A50" s="5">
        <f>PRRAS!I67</f>
        <v>49</v>
      </c>
      <c r="B50" s="5">
        <f>PRRAS!J67</f>
        <v>94728</v>
      </c>
      <c r="C50" s="5">
        <f>PRRAS!K67</f>
        <v>35563</v>
      </c>
      <c r="D50" s="8">
        <v>0</v>
      </c>
      <c r="E50" s="8">
        <v>0</v>
      </c>
      <c r="F50" s="7">
        <f t="shared" si="1"/>
        <v>81268.459999999992</v>
      </c>
      <c r="J50" s="8">
        <f t="shared" si="2"/>
        <v>0</v>
      </c>
    </row>
    <row r="51" spans="1:10">
      <c r="A51" s="5">
        <f>PRRAS!I68</f>
        <v>50</v>
      </c>
      <c r="B51" s="5">
        <f>PRRAS!J68</f>
        <v>94728</v>
      </c>
      <c r="C51" s="5">
        <f>PRRAS!K68</f>
        <v>35563</v>
      </c>
      <c r="D51" s="8">
        <v>0</v>
      </c>
      <c r="E51" s="8">
        <v>0</v>
      </c>
      <c r="F51" s="7">
        <f t="shared" si="1"/>
        <v>82927</v>
      </c>
      <c r="J51" s="8">
        <f t="shared" si="2"/>
        <v>0</v>
      </c>
    </row>
    <row r="52" spans="1:10">
      <c r="A52" s="5">
        <f>PRRAS!I69</f>
        <v>51</v>
      </c>
      <c r="B52" s="5">
        <f>PRRAS!J69</f>
        <v>0</v>
      </c>
      <c r="C52" s="5">
        <f>PRRAS!K69</f>
        <v>0</v>
      </c>
      <c r="D52" s="8">
        <v>0</v>
      </c>
      <c r="E52" s="8">
        <v>0</v>
      </c>
      <c r="F52" s="7">
        <f t="shared" si="1"/>
        <v>0</v>
      </c>
      <c r="J52" s="8">
        <f t="shared" si="2"/>
        <v>0</v>
      </c>
    </row>
    <row r="53" spans="1:10">
      <c r="A53" s="5">
        <f>PRRAS!I70</f>
        <v>52</v>
      </c>
      <c r="B53" s="5">
        <f>PRRAS!J70</f>
        <v>0</v>
      </c>
      <c r="C53" s="5">
        <f>PRRAS!K70</f>
        <v>0</v>
      </c>
      <c r="D53" s="8">
        <v>0</v>
      </c>
      <c r="E53" s="8">
        <v>0</v>
      </c>
      <c r="F53" s="7">
        <f t="shared" si="1"/>
        <v>0</v>
      </c>
      <c r="J53" s="8">
        <f t="shared" si="2"/>
        <v>0</v>
      </c>
    </row>
    <row r="54" spans="1:10">
      <c r="A54" s="5">
        <f>PRRAS!I71</f>
        <v>53</v>
      </c>
      <c r="B54" s="5">
        <f>PRRAS!J71</f>
        <v>0</v>
      </c>
      <c r="C54" s="5">
        <f>PRRAS!K71</f>
        <v>0</v>
      </c>
      <c r="D54" s="8">
        <v>0</v>
      </c>
      <c r="E54" s="8">
        <v>0</v>
      </c>
      <c r="F54" s="7">
        <f t="shared" si="1"/>
        <v>0</v>
      </c>
      <c r="J54" s="8">
        <f t="shared" si="2"/>
        <v>0</v>
      </c>
    </row>
    <row r="55" spans="1:10">
      <c r="A55" s="5">
        <f>PRRAS!I73</f>
        <v>54</v>
      </c>
      <c r="B55" s="5">
        <f>PRRAS!J73</f>
        <v>416377</v>
      </c>
      <c r="C55" s="5">
        <f>PRRAS!K73</f>
        <v>317447</v>
      </c>
      <c r="D55" s="8">
        <v>0</v>
      </c>
      <c r="E55" s="8">
        <v>0</v>
      </c>
      <c r="F55" s="7">
        <f t="shared" si="1"/>
        <v>567686.34000000008</v>
      </c>
      <c r="J55" s="8">
        <f t="shared" si="2"/>
        <v>0</v>
      </c>
    </row>
    <row r="56" spans="1:10">
      <c r="A56" s="5">
        <f>PRRAS!I74</f>
        <v>55</v>
      </c>
      <c r="B56" s="5">
        <f>PRRAS!J74</f>
        <v>169689</v>
      </c>
      <c r="C56" s="5">
        <f>PRRAS!K74</f>
        <v>175098</v>
      </c>
      <c r="D56" s="8">
        <v>0</v>
      </c>
      <c r="E56" s="8">
        <v>0</v>
      </c>
      <c r="F56" s="7">
        <f t="shared" si="1"/>
        <v>285936.75</v>
      </c>
      <c r="J56" s="8">
        <f t="shared" si="2"/>
        <v>0</v>
      </c>
    </row>
    <row r="57" spans="1:10">
      <c r="A57" s="5">
        <f>PRRAS!I75</f>
        <v>56</v>
      </c>
      <c r="B57" s="5">
        <f>PRRAS!J75</f>
        <v>134325</v>
      </c>
      <c r="C57" s="5">
        <f>PRRAS!K75</f>
        <v>140983</v>
      </c>
      <c r="D57" s="8">
        <v>0</v>
      </c>
      <c r="E57" s="8">
        <v>0</v>
      </c>
      <c r="F57" s="7">
        <f t="shared" si="1"/>
        <v>233122.96000000002</v>
      </c>
      <c r="J57" s="8">
        <f t="shared" si="2"/>
        <v>0</v>
      </c>
    </row>
    <row r="58" spans="1:10">
      <c r="A58" s="5">
        <f>PRRAS!I76</f>
        <v>57</v>
      </c>
      <c r="B58" s="5">
        <f>PRRAS!J76</f>
        <v>134325</v>
      </c>
      <c r="C58" s="5">
        <f>PRRAS!K76</f>
        <v>140983</v>
      </c>
      <c r="D58" s="8">
        <v>0</v>
      </c>
      <c r="E58" s="8">
        <v>0</v>
      </c>
      <c r="F58" s="7">
        <f t="shared" si="1"/>
        <v>237285.87</v>
      </c>
      <c r="J58" s="8">
        <f t="shared" si="2"/>
        <v>0</v>
      </c>
    </row>
    <row r="59" spans="1:10">
      <c r="A59" s="5">
        <f>PRRAS!I77</f>
        <v>58</v>
      </c>
      <c r="B59" s="5">
        <f>PRRAS!J77</f>
        <v>0</v>
      </c>
      <c r="C59" s="5">
        <f>PRRAS!K77</f>
        <v>0</v>
      </c>
      <c r="D59" s="8">
        <v>0</v>
      </c>
      <c r="E59" s="8">
        <v>0</v>
      </c>
      <c r="F59" s="7">
        <f t="shared" si="1"/>
        <v>0</v>
      </c>
      <c r="J59" s="8">
        <f t="shared" si="2"/>
        <v>0</v>
      </c>
    </row>
    <row r="60" spans="1:10">
      <c r="A60" s="5">
        <f>PRRAS!I78</f>
        <v>59</v>
      </c>
      <c r="B60" s="5">
        <f>PRRAS!J78</f>
        <v>0</v>
      </c>
      <c r="C60" s="5">
        <f>PRRAS!K78</f>
        <v>0</v>
      </c>
      <c r="D60" s="8">
        <v>0</v>
      </c>
      <c r="E60" s="8">
        <v>0</v>
      </c>
      <c r="F60" s="7">
        <f t="shared" si="1"/>
        <v>0</v>
      </c>
      <c r="J60" s="8">
        <f t="shared" si="2"/>
        <v>0</v>
      </c>
    </row>
    <row r="61" spans="1:10">
      <c r="A61" s="5">
        <f>PRRAS!I79</f>
        <v>60</v>
      </c>
      <c r="B61" s="5">
        <f>PRRAS!J79</f>
        <v>0</v>
      </c>
      <c r="C61" s="5">
        <f>PRRAS!K79</f>
        <v>0</v>
      </c>
      <c r="D61" s="8">
        <v>0</v>
      </c>
      <c r="E61" s="8">
        <v>0</v>
      </c>
      <c r="F61" s="7">
        <f t="shared" si="1"/>
        <v>0</v>
      </c>
      <c r="J61" s="8">
        <f t="shared" si="2"/>
        <v>0</v>
      </c>
    </row>
    <row r="62" spans="1:10">
      <c r="A62" s="5">
        <f>PRRAS!I80</f>
        <v>61</v>
      </c>
      <c r="B62" s="5">
        <f>PRRAS!J80</f>
        <v>13200</v>
      </c>
      <c r="C62" s="5">
        <f>PRRAS!K80</f>
        <v>12400</v>
      </c>
      <c r="D62" s="8">
        <v>0</v>
      </c>
      <c r="E62" s="8">
        <v>0</v>
      </c>
      <c r="F62" s="7">
        <f t="shared" si="1"/>
        <v>23180</v>
      </c>
      <c r="J62" s="8">
        <f t="shared" si="2"/>
        <v>0</v>
      </c>
    </row>
    <row r="63" spans="1:10">
      <c r="A63" s="5">
        <f>PRRAS!I81</f>
        <v>62</v>
      </c>
      <c r="B63" s="5">
        <f>PRRAS!J81</f>
        <v>22164</v>
      </c>
      <c r="C63" s="5">
        <f>PRRAS!K81</f>
        <v>21715</v>
      </c>
      <c r="D63" s="8">
        <v>0</v>
      </c>
      <c r="E63" s="8">
        <v>0</v>
      </c>
      <c r="F63" s="7">
        <f t="shared" si="1"/>
        <v>40668.28</v>
      </c>
      <c r="J63" s="8">
        <f t="shared" si="2"/>
        <v>0</v>
      </c>
    </row>
    <row r="64" spans="1:10">
      <c r="A64" s="5">
        <f>PRRAS!I82</f>
        <v>63</v>
      </c>
      <c r="B64" s="5">
        <f>PRRAS!J82</f>
        <v>22164</v>
      </c>
      <c r="C64" s="5">
        <f>PRRAS!K82</f>
        <v>21715</v>
      </c>
      <c r="D64" s="8">
        <v>0</v>
      </c>
      <c r="E64" s="8">
        <v>0</v>
      </c>
      <c r="F64" s="7">
        <f t="shared" si="1"/>
        <v>41324.22</v>
      </c>
      <c r="J64" s="8">
        <f t="shared" ref="J64:J95" si="3">ABS(B64-ROUND(B64,0))+ABS(C64-ROUND(C64,0))</f>
        <v>0</v>
      </c>
    </row>
    <row r="65" spans="1:10">
      <c r="A65" s="5">
        <f>PRRAS!I83</f>
        <v>64</v>
      </c>
      <c r="B65" s="5">
        <f>PRRAS!J83</f>
        <v>0</v>
      </c>
      <c r="C65" s="5">
        <f>PRRAS!K83</f>
        <v>0</v>
      </c>
      <c r="D65" s="8">
        <v>0</v>
      </c>
      <c r="E65" s="8">
        <v>0</v>
      </c>
      <c r="F65" s="7">
        <f t="shared" si="1"/>
        <v>0</v>
      </c>
      <c r="J65" s="8">
        <f t="shared" si="3"/>
        <v>0</v>
      </c>
    </row>
    <row r="66" spans="1:10">
      <c r="A66" s="5">
        <f>PRRAS!I84</f>
        <v>65</v>
      </c>
      <c r="B66" s="5">
        <f>PRRAS!J84</f>
        <v>0</v>
      </c>
      <c r="C66" s="5">
        <f>PRRAS!K84</f>
        <v>0</v>
      </c>
      <c r="D66" s="8">
        <v>0</v>
      </c>
      <c r="E66" s="8">
        <v>0</v>
      </c>
      <c r="F66" s="7">
        <f t="shared" si="1"/>
        <v>0</v>
      </c>
      <c r="J66" s="8">
        <f t="shared" si="3"/>
        <v>0</v>
      </c>
    </row>
    <row r="67" spans="1:10">
      <c r="A67" s="5">
        <f>PRRAS!I85</f>
        <v>66</v>
      </c>
      <c r="B67" s="5">
        <f>PRRAS!J85</f>
        <v>0</v>
      </c>
      <c r="C67" s="5">
        <f>PRRAS!K85</f>
        <v>0</v>
      </c>
      <c r="D67" s="8">
        <v>0</v>
      </c>
      <c r="E67" s="8">
        <v>0</v>
      </c>
      <c r="F67" s="7">
        <f t="shared" si="1"/>
        <v>0</v>
      </c>
      <c r="J67" s="8">
        <f t="shared" si="3"/>
        <v>0</v>
      </c>
    </row>
    <row r="68" spans="1:10">
      <c r="A68" s="5">
        <f>PRRAS!I86</f>
        <v>67</v>
      </c>
      <c r="B68" s="5">
        <f>PRRAS!J86</f>
        <v>56889</v>
      </c>
      <c r="C68" s="5">
        <f>PRRAS!K86</f>
        <v>59073</v>
      </c>
      <c r="D68" s="8">
        <v>0</v>
      </c>
      <c r="E68" s="8">
        <v>0</v>
      </c>
      <c r="F68" s="7">
        <f t="shared" ref="F68:F131" si="4">A68/100*B68+A68/50*C68</f>
        <v>117273.45000000001</v>
      </c>
      <c r="J68" s="8">
        <f t="shared" si="3"/>
        <v>0</v>
      </c>
    </row>
    <row r="69" spans="1:10">
      <c r="A69" s="5">
        <f>PRRAS!I87</f>
        <v>68</v>
      </c>
      <c r="B69" s="5">
        <f>PRRAS!J87</f>
        <v>1950</v>
      </c>
      <c r="C69" s="5">
        <f>PRRAS!K87</f>
        <v>3185</v>
      </c>
      <c r="D69" s="8">
        <v>0</v>
      </c>
      <c r="E69" s="8">
        <v>0</v>
      </c>
      <c r="F69" s="7">
        <f t="shared" si="4"/>
        <v>5657.6</v>
      </c>
      <c r="J69" s="8">
        <f t="shared" si="3"/>
        <v>0</v>
      </c>
    </row>
    <row r="70" spans="1:10">
      <c r="A70" s="5">
        <f>PRRAS!I88</f>
        <v>69</v>
      </c>
      <c r="B70" s="5">
        <f>PRRAS!J88</f>
        <v>1050</v>
      </c>
      <c r="C70" s="5">
        <f>PRRAS!K88</f>
        <v>1808</v>
      </c>
      <c r="D70" s="8">
        <v>0</v>
      </c>
      <c r="E70" s="8">
        <v>0</v>
      </c>
      <c r="F70" s="7">
        <f t="shared" si="4"/>
        <v>3219.54</v>
      </c>
      <c r="J70" s="8">
        <f t="shared" si="3"/>
        <v>0</v>
      </c>
    </row>
    <row r="71" spans="1:10">
      <c r="A71" s="5">
        <f>PRRAS!I89</f>
        <v>70</v>
      </c>
      <c r="B71" s="5">
        <f>PRRAS!J89</f>
        <v>900</v>
      </c>
      <c r="C71" s="5">
        <f>PRRAS!K89</f>
        <v>1377</v>
      </c>
      <c r="D71" s="8">
        <v>0</v>
      </c>
      <c r="E71" s="8">
        <v>0</v>
      </c>
      <c r="F71" s="7">
        <f t="shared" si="4"/>
        <v>2557.8000000000002</v>
      </c>
      <c r="J71" s="8">
        <f t="shared" si="3"/>
        <v>0</v>
      </c>
    </row>
    <row r="72" spans="1:10">
      <c r="A72" s="5">
        <f>PRRAS!I90</f>
        <v>71</v>
      </c>
      <c r="B72" s="5">
        <f>PRRAS!J90</f>
        <v>0</v>
      </c>
      <c r="C72" s="5">
        <f>PRRAS!K90</f>
        <v>0</v>
      </c>
      <c r="D72" s="8">
        <v>0</v>
      </c>
      <c r="E72" s="8">
        <v>0</v>
      </c>
      <c r="F72" s="7">
        <f t="shared" si="4"/>
        <v>0</v>
      </c>
      <c r="J72" s="8">
        <f t="shared" si="3"/>
        <v>0</v>
      </c>
    </row>
    <row r="73" spans="1:10">
      <c r="A73" s="5">
        <f>PRRAS!I91</f>
        <v>72</v>
      </c>
      <c r="B73" s="5">
        <f>PRRAS!J91</f>
        <v>0</v>
      </c>
      <c r="C73" s="5">
        <f>PRRAS!K91</f>
        <v>1540</v>
      </c>
      <c r="D73" s="8">
        <v>0</v>
      </c>
      <c r="E73" s="8">
        <v>0</v>
      </c>
      <c r="F73" s="7">
        <f t="shared" si="4"/>
        <v>2217.6</v>
      </c>
      <c r="J73" s="8">
        <f t="shared" si="3"/>
        <v>0</v>
      </c>
    </row>
    <row r="74" spans="1:10">
      <c r="A74" s="5">
        <f>PRRAS!I92</f>
        <v>73</v>
      </c>
      <c r="B74" s="5">
        <f>PRRAS!J92</f>
        <v>0</v>
      </c>
      <c r="C74" s="5">
        <f>PRRAS!K92</f>
        <v>0</v>
      </c>
      <c r="D74" s="8">
        <v>0</v>
      </c>
      <c r="E74" s="8">
        <v>0</v>
      </c>
      <c r="F74" s="7">
        <f t="shared" si="4"/>
        <v>0</v>
      </c>
      <c r="J74" s="8">
        <f t="shared" si="3"/>
        <v>0</v>
      </c>
    </row>
    <row r="75" spans="1:10">
      <c r="A75" s="5">
        <f>PRRAS!I93</f>
        <v>74</v>
      </c>
      <c r="B75" s="5">
        <f>PRRAS!J93</f>
        <v>0</v>
      </c>
      <c r="C75" s="5">
        <f>PRRAS!K93</f>
        <v>1540</v>
      </c>
      <c r="D75" s="8">
        <v>0</v>
      </c>
      <c r="E75" s="8">
        <v>0</v>
      </c>
      <c r="F75" s="7">
        <f t="shared" si="4"/>
        <v>2279.1999999999998</v>
      </c>
      <c r="J75" s="8">
        <f t="shared" si="3"/>
        <v>0</v>
      </c>
    </row>
    <row r="76" spans="1:10">
      <c r="A76" s="5">
        <f>PRRAS!I94</f>
        <v>75</v>
      </c>
      <c r="B76" s="5">
        <f>PRRAS!J94</f>
        <v>0</v>
      </c>
      <c r="C76" s="5">
        <f>PRRAS!K94</f>
        <v>0</v>
      </c>
      <c r="D76" s="8">
        <v>0</v>
      </c>
      <c r="E76" s="8">
        <v>0</v>
      </c>
      <c r="F76" s="7">
        <f t="shared" si="4"/>
        <v>0</v>
      </c>
      <c r="J76" s="8">
        <f t="shared" si="3"/>
        <v>0</v>
      </c>
    </row>
    <row r="77" spans="1:10">
      <c r="A77" s="5">
        <f>PRRAS!I95</f>
        <v>76</v>
      </c>
      <c r="B77" s="5">
        <f>PRRAS!J95</f>
        <v>0</v>
      </c>
      <c r="C77" s="5">
        <f>PRRAS!K95</f>
        <v>0</v>
      </c>
      <c r="D77" s="8">
        <v>0</v>
      </c>
      <c r="E77" s="8">
        <v>0</v>
      </c>
      <c r="F77" s="7">
        <f t="shared" si="4"/>
        <v>0</v>
      </c>
      <c r="J77" s="8">
        <f t="shared" si="3"/>
        <v>0</v>
      </c>
    </row>
    <row r="78" spans="1:10">
      <c r="A78" s="5">
        <f>PRRAS!I96</f>
        <v>77</v>
      </c>
      <c r="B78" s="5">
        <f>PRRAS!J96</f>
        <v>1273</v>
      </c>
      <c r="C78" s="5">
        <f>PRRAS!K96</f>
        <v>370</v>
      </c>
      <c r="D78" s="8">
        <v>0</v>
      </c>
      <c r="E78" s="8">
        <v>0</v>
      </c>
      <c r="F78" s="7">
        <f t="shared" si="4"/>
        <v>1550.0100000000002</v>
      </c>
      <c r="J78" s="8">
        <f t="shared" si="3"/>
        <v>0</v>
      </c>
    </row>
    <row r="79" spans="1:10">
      <c r="A79" s="5">
        <f>PRRAS!I97</f>
        <v>78</v>
      </c>
      <c r="B79" s="5">
        <f>PRRAS!J97</f>
        <v>0</v>
      </c>
      <c r="C79" s="5">
        <f>PRRAS!K97</f>
        <v>0</v>
      </c>
      <c r="D79" s="8">
        <v>0</v>
      </c>
      <c r="E79" s="8">
        <v>0</v>
      </c>
      <c r="F79" s="7">
        <f t="shared" si="4"/>
        <v>0</v>
      </c>
      <c r="J79" s="8">
        <f t="shared" si="3"/>
        <v>0</v>
      </c>
    </row>
    <row r="80" spans="1:10">
      <c r="A80" s="5">
        <f>PRRAS!I98</f>
        <v>79</v>
      </c>
      <c r="B80" s="5">
        <f>PRRAS!J98</f>
        <v>1273</v>
      </c>
      <c r="C80" s="5">
        <f>PRRAS!K98</f>
        <v>370</v>
      </c>
      <c r="D80" s="8">
        <v>0</v>
      </c>
      <c r="E80" s="8">
        <v>0</v>
      </c>
      <c r="F80" s="7">
        <f t="shared" si="4"/>
        <v>1590.27</v>
      </c>
      <c r="J80" s="8">
        <f t="shared" si="3"/>
        <v>0</v>
      </c>
    </row>
    <row r="81" spans="1:10">
      <c r="A81" s="5">
        <f>PRRAS!I99</f>
        <v>80</v>
      </c>
      <c r="B81" s="5">
        <f>PRRAS!J99</f>
        <v>0</v>
      </c>
      <c r="C81" s="5">
        <f>PRRAS!K99</f>
        <v>0</v>
      </c>
      <c r="D81" s="8">
        <v>0</v>
      </c>
      <c r="E81" s="8">
        <v>0</v>
      </c>
      <c r="F81" s="7">
        <f t="shared" si="4"/>
        <v>0</v>
      </c>
      <c r="J81" s="8">
        <f t="shared" si="3"/>
        <v>0</v>
      </c>
    </row>
    <row r="82" spans="1:10">
      <c r="A82" s="5">
        <f>PRRAS!I100</f>
        <v>81</v>
      </c>
      <c r="B82" s="5">
        <f>PRRAS!J100</f>
        <v>0</v>
      </c>
      <c r="C82" s="5">
        <f>PRRAS!K100</f>
        <v>0</v>
      </c>
      <c r="D82" s="8">
        <v>0</v>
      </c>
      <c r="E82" s="8">
        <v>0</v>
      </c>
      <c r="F82" s="7">
        <f t="shared" si="4"/>
        <v>0</v>
      </c>
      <c r="J82" s="8">
        <f t="shared" si="3"/>
        <v>0</v>
      </c>
    </row>
    <row r="83" spans="1:10">
      <c r="A83" s="5">
        <f>PRRAS!I101</f>
        <v>82</v>
      </c>
      <c r="B83" s="5">
        <f>PRRAS!J101</f>
        <v>0</v>
      </c>
      <c r="C83" s="5">
        <f>PRRAS!K101</f>
        <v>6492</v>
      </c>
      <c r="D83" s="8">
        <v>0</v>
      </c>
      <c r="E83" s="8">
        <v>0</v>
      </c>
      <c r="F83" s="7">
        <f t="shared" si="4"/>
        <v>10646.88</v>
      </c>
      <c r="J83" s="8">
        <f t="shared" si="3"/>
        <v>0</v>
      </c>
    </row>
    <row r="84" spans="1:10">
      <c r="A84" s="5">
        <f>PRRAS!I102</f>
        <v>83</v>
      </c>
      <c r="B84" s="5">
        <f>PRRAS!J102</f>
        <v>0</v>
      </c>
      <c r="C84" s="5">
        <f>PRRAS!K102</f>
        <v>6492</v>
      </c>
      <c r="D84" s="8">
        <v>0</v>
      </c>
      <c r="E84" s="8">
        <v>0</v>
      </c>
      <c r="F84" s="7">
        <f t="shared" si="4"/>
        <v>10776.72</v>
      </c>
      <c r="J84" s="8">
        <f t="shared" si="3"/>
        <v>0</v>
      </c>
    </row>
    <row r="85" spans="1:10">
      <c r="A85" s="5">
        <f>PRRAS!I103</f>
        <v>84</v>
      </c>
      <c r="B85" s="5">
        <f>PRRAS!J103</f>
        <v>0</v>
      </c>
      <c r="C85" s="5">
        <f>PRRAS!K103</f>
        <v>0</v>
      </c>
      <c r="D85" s="8">
        <v>0</v>
      </c>
      <c r="E85" s="8">
        <v>0</v>
      </c>
      <c r="F85" s="7">
        <f t="shared" si="4"/>
        <v>0</v>
      </c>
      <c r="J85" s="8">
        <f t="shared" si="3"/>
        <v>0</v>
      </c>
    </row>
    <row r="86" spans="1:10">
      <c r="A86" s="5">
        <f>PRRAS!I104</f>
        <v>85</v>
      </c>
      <c r="B86" s="5">
        <f>PRRAS!J104</f>
        <v>0</v>
      </c>
      <c r="C86" s="5">
        <f>PRRAS!K104</f>
        <v>0</v>
      </c>
      <c r="D86" s="8">
        <v>0</v>
      </c>
      <c r="E86" s="8">
        <v>0</v>
      </c>
      <c r="F86" s="7">
        <f t="shared" si="4"/>
        <v>0</v>
      </c>
      <c r="J86" s="8">
        <f t="shared" si="3"/>
        <v>0</v>
      </c>
    </row>
    <row r="87" spans="1:10">
      <c r="A87" s="5">
        <f>PRRAS!I105</f>
        <v>86</v>
      </c>
      <c r="B87" s="5">
        <f>PRRAS!J105</f>
        <v>0</v>
      </c>
      <c r="C87" s="5">
        <f>PRRAS!K105</f>
        <v>0</v>
      </c>
      <c r="D87" s="8">
        <v>0</v>
      </c>
      <c r="E87" s="8">
        <v>0</v>
      </c>
      <c r="F87" s="7">
        <f t="shared" si="4"/>
        <v>0</v>
      </c>
      <c r="J87" s="8">
        <f t="shared" si="3"/>
        <v>0</v>
      </c>
    </row>
    <row r="88" spans="1:10">
      <c r="A88" s="5">
        <f>PRRAS!I106</f>
        <v>87</v>
      </c>
      <c r="B88" s="5">
        <f>PRRAS!J106</f>
        <v>21581</v>
      </c>
      <c r="C88" s="5">
        <f>PRRAS!K106</f>
        <v>11195</v>
      </c>
      <c r="D88" s="8">
        <v>0</v>
      </c>
      <c r="E88" s="8">
        <v>0</v>
      </c>
      <c r="F88" s="7">
        <f t="shared" si="4"/>
        <v>38254.770000000004</v>
      </c>
      <c r="J88" s="8">
        <f t="shared" si="3"/>
        <v>0</v>
      </c>
    </row>
    <row r="89" spans="1:10">
      <c r="A89" s="5">
        <f>PRRAS!I107</f>
        <v>88</v>
      </c>
      <c r="B89" s="5">
        <f>PRRAS!J107</f>
        <v>3301</v>
      </c>
      <c r="C89" s="5">
        <f>PRRAS!K107</f>
        <v>2913</v>
      </c>
      <c r="D89" s="8">
        <v>0</v>
      </c>
      <c r="E89" s="8">
        <v>0</v>
      </c>
      <c r="F89" s="7">
        <f t="shared" si="4"/>
        <v>8031.76</v>
      </c>
      <c r="J89" s="8">
        <f t="shared" si="3"/>
        <v>0</v>
      </c>
    </row>
    <row r="90" spans="1:10">
      <c r="A90" s="5">
        <f>PRRAS!I108</f>
        <v>89</v>
      </c>
      <c r="B90" s="5">
        <f>PRRAS!J108</f>
        <v>2597</v>
      </c>
      <c r="C90" s="5">
        <f>PRRAS!K108</f>
        <v>2807</v>
      </c>
      <c r="D90" s="8">
        <v>0</v>
      </c>
      <c r="E90" s="8">
        <v>0</v>
      </c>
      <c r="F90" s="7">
        <f t="shared" si="4"/>
        <v>7307.79</v>
      </c>
      <c r="J90" s="8">
        <f t="shared" si="3"/>
        <v>0</v>
      </c>
    </row>
    <row r="91" spans="1:10">
      <c r="A91" s="5">
        <f>PRRAS!I109</f>
        <v>90</v>
      </c>
      <c r="B91" s="5">
        <f>PRRAS!J109</f>
        <v>3010</v>
      </c>
      <c r="C91" s="5">
        <f>PRRAS!K109</f>
        <v>301</v>
      </c>
      <c r="D91" s="8">
        <v>0</v>
      </c>
      <c r="E91" s="8">
        <v>0</v>
      </c>
      <c r="F91" s="7">
        <f t="shared" si="4"/>
        <v>3250.8</v>
      </c>
      <c r="J91" s="8">
        <f t="shared" si="3"/>
        <v>0</v>
      </c>
    </row>
    <row r="92" spans="1:10">
      <c r="A92" s="5">
        <f>PRRAS!I110</f>
        <v>91</v>
      </c>
      <c r="B92" s="5">
        <f>PRRAS!J110</f>
        <v>2931</v>
      </c>
      <c r="C92" s="5">
        <f>PRRAS!K110</f>
        <v>3545</v>
      </c>
      <c r="D92" s="8">
        <v>0</v>
      </c>
      <c r="E92" s="8">
        <v>0</v>
      </c>
      <c r="F92" s="7">
        <f t="shared" si="4"/>
        <v>9119.11</v>
      </c>
      <c r="J92" s="8">
        <f t="shared" si="3"/>
        <v>0</v>
      </c>
    </row>
    <row r="93" spans="1:10">
      <c r="A93" s="5">
        <f>PRRAS!I111</f>
        <v>92</v>
      </c>
      <c r="B93" s="5">
        <f>PRRAS!J111</f>
        <v>0</v>
      </c>
      <c r="C93" s="5">
        <f>PRRAS!K111</f>
        <v>0</v>
      </c>
      <c r="D93" s="8">
        <v>0</v>
      </c>
      <c r="E93" s="8">
        <v>0</v>
      </c>
      <c r="F93" s="7">
        <f t="shared" si="4"/>
        <v>0</v>
      </c>
      <c r="J93" s="8">
        <f t="shared" si="3"/>
        <v>0</v>
      </c>
    </row>
    <row r="94" spans="1:10">
      <c r="A94" s="5">
        <f>PRRAS!I112</f>
        <v>93</v>
      </c>
      <c r="B94" s="5">
        <f>PRRAS!J112</f>
        <v>450</v>
      </c>
      <c r="C94" s="5">
        <f>PRRAS!K112</f>
        <v>350</v>
      </c>
      <c r="D94" s="8">
        <v>0</v>
      </c>
      <c r="E94" s="8">
        <v>0</v>
      </c>
      <c r="F94" s="7">
        <f t="shared" si="4"/>
        <v>1069.5</v>
      </c>
      <c r="J94" s="8">
        <f t="shared" si="3"/>
        <v>0</v>
      </c>
    </row>
    <row r="95" spans="1:10">
      <c r="A95" s="5">
        <f>PRRAS!I113</f>
        <v>94</v>
      </c>
      <c r="B95" s="5">
        <f>PRRAS!J113</f>
        <v>7790</v>
      </c>
      <c r="C95" s="5">
        <f>PRRAS!K113</f>
        <v>0</v>
      </c>
      <c r="D95" s="8">
        <v>0</v>
      </c>
      <c r="E95" s="8">
        <v>0</v>
      </c>
      <c r="F95" s="7">
        <f t="shared" si="4"/>
        <v>7322.5999999999995</v>
      </c>
      <c r="J95" s="8">
        <f t="shared" si="3"/>
        <v>0</v>
      </c>
    </row>
    <row r="96" spans="1:10">
      <c r="A96" s="5">
        <f>PRRAS!I114</f>
        <v>95</v>
      </c>
      <c r="B96" s="5">
        <f>PRRAS!J114</f>
        <v>0</v>
      </c>
      <c r="C96" s="5">
        <f>PRRAS!K114</f>
        <v>0</v>
      </c>
      <c r="D96" s="8">
        <v>0</v>
      </c>
      <c r="E96" s="8">
        <v>0</v>
      </c>
      <c r="F96" s="7">
        <f t="shared" si="4"/>
        <v>0</v>
      </c>
      <c r="J96" s="8">
        <f t="shared" ref="J96:J127" si="5">ABS(B96-ROUND(B96,0))+ABS(C96-ROUND(C96,0))</f>
        <v>0</v>
      </c>
    </row>
    <row r="97" spans="1:10">
      <c r="A97" s="5">
        <f>PRRAS!I115</f>
        <v>96</v>
      </c>
      <c r="B97" s="5">
        <f>PRRAS!J115</f>
        <v>1502</v>
      </c>
      <c r="C97" s="5">
        <f>PRRAS!K115</f>
        <v>1279</v>
      </c>
      <c r="D97" s="8">
        <v>0</v>
      </c>
      <c r="E97" s="8">
        <v>0</v>
      </c>
      <c r="F97" s="7">
        <f t="shared" si="4"/>
        <v>3897.5999999999995</v>
      </c>
      <c r="J97" s="8">
        <f t="shared" si="5"/>
        <v>0</v>
      </c>
    </row>
    <row r="98" spans="1:10">
      <c r="A98" s="5">
        <f>PRRAS!I116</f>
        <v>97</v>
      </c>
      <c r="B98" s="5">
        <f>PRRAS!J116</f>
        <v>19441</v>
      </c>
      <c r="C98" s="5">
        <f>PRRAS!K116</f>
        <v>34856</v>
      </c>
      <c r="D98" s="8">
        <v>0</v>
      </c>
      <c r="E98" s="8">
        <v>0</v>
      </c>
      <c r="F98" s="7">
        <f t="shared" si="4"/>
        <v>86478.41</v>
      </c>
      <c r="J98" s="8">
        <f t="shared" si="5"/>
        <v>0</v>
      </c>
    </row>
    <row r="99" spans="1:10">
      <c r="A99" s="5">
        <f>PRRAS!I117</f>
        <v>98</v>
      </c>
      <c r="B99" s="5">
        <f>PRRAS!J117</f>
        <v>7580</v>
      </c>
      <c r="C99" s="5">
        <f>PRRAS!K117</f>
        <v>19981</v>
      </c>
      <c r="D99" s="8">
        <v>0</v>
      </c>
      <c r="E99" s="8">
        <v>0</v>
      </c>
      <c r="F99" s="7">
        <f t="shared" si="4"/>
        <v>46591.16</v>
      </c>
      <c r="J99" s="8">
        <f t="shared" si="5"/>
        <v>0</v>
      </c>
    </row>
    <row r="100" spans="1:10">
      <c r="A100" s="5">
        <f>PRRAS!I118</f>
        <v>99</v>
      </c>
      <c r="B100" s="5">
        <f>PRRAS!J118</f>
        <v>0</v>
      </c>
      <c r="C100" s="5">
        <f>PRRAS!K118</f>
        <v>46</v>
      </c>
      <c r="D100" s="8">
        <v>0</v>
      </c>
      <c r="E100" s="8">
        <v>0</v>
      </c>
      <c r="F100" s="7">
        <f t="shared" si="4"/>
        <v>91.08</v>
      </c>
      <c r="J100" s="8">
        <f t="shared" si="5"/>
        <v>0</v>
      </c>
    </row>
    <row r="101" spans="1:10">
      <c r="A101" s="5">
        <f>PRRAS!I119</f>
        <v>100</v>
      </c>
      <c r="B101" s="5">
        <f>PRRAS!J119</f>
        <v>10152</v>
      </c>
      <c r="C101" s="5">
        <f>PRRAS!K119</f>
        <v>9895</v>
      </c>
      <c r="D101" s="8">
        <v>0</v>
      </c>
      <c r="E101" s="8">
        <v>0</v>
      </c>
      <c r="F101" s="7">
        <f t="shared" si="4"/>
        <v>29942</v>
      </c>
      <c r="J101" s="8">
        <f t="shared" si="5"/>
        <v>0</v>
      </c>
    </row>
    <row r="102" spans="1:10">
      <c r="A102" s="5">
        <f>PRRAS!I120</f>
        <v>101</v>
      </c>
      <c r="B102" s="5">
        <f>PRRAS!J120</f>
        <v>1709</v>
      </c>
      <c r="C102" s="5">
        <f>PRRAS!K120</f>
        <v>4934</v>
      </c>
      <c r="D102" s="8">
        <v>0</v>
      </c>
      <c r="E102" s="8">
        <v>0</v>
      </c>
      <c r="F102" s="7">
        <f t="shared" si="4"/>
        <v>11692.77</v>
      </c>
      <c r="J102" s="8">
        <f t="shared" si="5"/>
        <v>0</v>
      </c>
    </row>
    <row r="103" spans="1:10">
      <c r="A103" s="5">
        <f>PRRAS!I121</f>
        <v>102</v>
      </c>
      <c r="B103" s="5">
        <f>PRRAS!J121</f>
        <v>12644</v>
      </c>
      <c r="C103" s="5">
        <f>PRRAS!K121</f>
        <v>1435</v>
      </c>
      <c r="D103" s="8">
        <v>0</v>
      </c>
      <c r="E103" s="8">
        <v>0</v>
      </c>
      <c r="F103" s="7">
        <f t="shared" si="4"/>
        <v>15824.28</v>
      </c>
      <c r="J103" s="8">
        <f t="shared" si="5"/>
        <v>0</v>
      </c>
    </row>
    <row r="104" spans="1:10">
      <c r="A104" s="5">
        <f>PRRAS!I122</f>
        <v>103</v>
      </c>
      <c r="B104" s="5">
        <f>PRRAS!J122</f>
        <v>1786</v>
      </c>
      <c r="C104" s="5">
        <f>PRRAS!K122</f>
        <v>1435</v>
      </c>
      <c r="D104" s="8">
        <v>0</v>
      </c>
      <c r="E104" s="8">
        <v>0</v>
      </c>
      <c r="F104" s="7">
        <f t="shared" si="4"/>
        <v>4795.68</v>
      </c>
      <c r="J104" s="8">
        <f t="shared" si="5"/>
        <v>0</v>
      </c>
    </row>
    <row r="105" spans="1:10">
      <c r="A105" s="5">
        <f>PRRAS!I123</f>
        <v>104</v>
      </c>
      <c r="B105" s="5">
        <f>PRRAS!J123</f>
        <v>150</v>
      </c>
      <c r="C105" s="5">
        <f>PRRAS!K123</f>
        <v>0</v>
      </c>
      <c r="D105" s="8">
        <v>0</v>
      </c>
      <c r="E105" s="8">
        <v>0</v>
      </c>
      <c r="F105" s="7">
        <f t="shared" si="4"/>
        <v>156</v>
      </c>
      <c r="J105" s="8">
        <f t="shared" si="5"/>
        <v>0</v>
      </c>
    </row>
    <row r="106" spans="1:10">
      <c r="A106" s="5">
        <f>PRRAS!I124</f>
        <v>105</v>
      </c>
      <c r="B106" s="5">
        <f>PRRAS!J124</f>
        <v>0</v>
      </c>
      <c r="C106" s="5">
        <f>PRRAS!K124</f>
        <v>0</v>
      </c>
      <c r="D106" s="8">
        <v>0</v>
      </c>
      <c r="E106" s="8">
        <v>0</v>
      </c>
      <c r="F106" s="7">
        <f t="shared" si="4"/>
        <v>0</v>
      </c>
      <c r="J106" s="8">
        <f t="shared" si="5"/>
        <v>0</v>
      </c>
    </row>
    <row r="107" spans="1:10">
      <c r="A107" s="5">
        <f>PRRAS!I125</f>
        <v>106</v>
      </c>
      <c r="B107" s="5">
        <f>PRRAS!J125</f>
        <v>0</v>
      </c>
      <c r="C107" s="5">
        <f>PRRAS!K125</f>
        <v>0</v>
      </c>
      <c r="D107" s="8">
        <v>0</v>
      </c>
      <c r="E107" s="8">
        <v>0</v>
      </c>
      <c r="F107" s="7">
        <f t="shared" si="4"/>
        <v>0</v>
      </c>
      <c r="J107" s="8">
        <f t="shared" si="5"/>
        <v>0</v>
      </c>
    </row>
    <row r="108" spans="1:10">
      <c r="A108" s="5">
        <f>PRRAS!I126</f>
        <v>107</v>
      </c>
      <c r="B108" s="5">
        <f>PRRAS!J126</f>
        <v>10708</v>
      </c>
      <c r="C108" s="5">
        <f>PRRAS!K126</f>
        <v>0</v>
      </c>
      <c r="D108" s="8">
        <v>0</v>
      </c>
      <c r="E108" s="8">
        <v>0</v>
      </c>
      <c r="F108" s="7">
        <f t="shared" si="4"/>
        <v>11457.560000000001</v>
      </c>
      <c r="J108" s="8">
        <f t="shared" si="5"/>
        <v>0</v>
      </c>
    </row>
    <row r="109" spans="1:10">
      <c r="A109" s="5">
        <f>PRRAS!I127</f>
        <v>108</v>
      </c>
      <c r="B109" s="5">
        <f>PRRAS!J127</f>
        <v>11951</v>
      </c>
      <c r="C109" s="5">
        <f>PRRAS!K127</f>
        <v>19319</v>
      </c>
      <c r="D109" s="8">
        <v>0</v>
      </c>
      <c r="E109" s="8">
        <v>0</v>
      </c>
      <c r="F109" s="7">
        <f t="shared" si="4"/>
        <v>54636.12</v>
      </c>
      <c r="J109" s="8">
        <f t="shared" si="5"/>
        <v>0</v>
      </c>
    </row>
    <row r="110" spans="1:10">
      <c r="A110" s="5">
        <f>PRRAS!I128</f>
        <v>109</v>
      </c>
      <c r="B110" s="5">
        <f>PRRAS!J128</f>
        <v>2404</v>
      </c>
      <c r="C110" s="5">
        <f>PRRAS!K128</f>
        <v>2134</v>
      </c>
      <c r="D110" s="8">
        <v>0</v>
      </c>
      <c r="E110" s="8">
        <v>0</v>
      </c>
      <c r="F110" s="7">
        <f t="shared" si="4"/>
        <v>7272.48</v>
      </c>
      <c r="J110" s="8">
        <f t="shared" si="5"/>
        <v>0</v>
      </c>
    </row>
    <row r="111" spans="1:10">
      <c r="A111" s="5">
        <f>PRRAS!I129</f>
        <v>110</v>
      </c>
      <c r="B111" s="5">
        <f>PRRAS!J129</f>
        <v>0</v>
      </c>
      <c r="C111" s="5">
        <f>PRRAS!K129</f>
        <v>0</v>
      </c>
      <c r="D111" s="8">
        <v>0</v>
      </c>
      <c r="E111" s="8">
        <v>0</v>
      </c>
      <c r="F111" s="7">
        <f t="shared" si="4"/>
        <v>0</v>
      </c>
      <c r="J111" s="8">
        <f t="shared" si="5"/>
        <v>0</v>
      </c>
    </row>
    <row r="112" spans="1:10">
      <c r="A112" s="5">
        <f>PRRAS!I130</f>
        <v>111</v>
      </c>
      <c r="B112" s="5">
        <f>PRRAS!J130</f>
        <v>0</v>
      </c>
      <c r="C112" s="5">
        <f>PRRAS!K130</f>
        <v>0</v>
      </c>
      <c r="D112" s="8">
        <v>0</v>
      </c>
      <c r="E112" s="8">
        <v>0</v>
      </c>
      <c r="F112" s="7">
        <f t="shared" si="4"/>
        <v>0</v>
      </c>
      <c r="J112" s="8">
        <f t="shared" si="5"/>
        <v>0</v>
      </c>
    </row>
    <row r="113" spans="1:10">
      <c r="A113" s="5">
        <f>PRRAS!I131</f>
        <v>112</v>
      </c>
      <c r="B113" s="5">
        <f>PRRAS!J131</f>
        <v>0</v>
      </c>
      <c r="C113" s="5">
        <f>PRRAS!K131</f>
        <v>0</v>
      </c>
      <c r="D113" s="8">
        <v>0</v>
      </c>
      <c r="E113" s="8">
        <v>0</v>
      </c>
      <c r="F113" s="7">
        <f t="shared" si="4"/>
        <v>0</v>
      </c>
      <c r="J113" s="8">
        <f t="shared" si="5"/>
        <v>0</v>
      </c>
    </row>
    <row r="114" spans="1:10">
      <c r="A114" s="5">
        <f>PRRAS!I132</f>
        <v>113</v>
      </c>
      <c r="B114" s="5">
        <f>PRRAS!J132</f>
        <v>0</v>
      </c>
      <c r="C114" s="5">
        <f>PRRAS!K132</f>
        <v>0</v>
      </c>
      <c r="D114" s="8">
        <v>0</v>
      </c>
      <c r="E114" s="8">
        <v>0</v>
      </c>
      <c r="F114" s="7">
        <f t="shared" si="4"/>
        <v>0</v>
      </c>
      <c r="J114" s="8">
        <f t="shared" si="5"/>
        <v>0</v>
      </c>
    </row>
    <row r="115" spans="1:10">
      <c r="A115" s="5">
        <f>PRRAS!I133</f>
        <v>114</v>
      </c>
      <c r="B115" s="5">
        <f>PRRAS!J133</f>
        <v>0</v>
      </c>
      <c r="C115" s="5">
        <f>PRRAS!K133</f>
        <v>0</v>
      </c>
      <c r="D115" s="8">
        <v>0</v>
      </c>
      <c r="E115" s="8">
        <v>0</v>
      </c>
      <c r="F115" s="7">
        <f t="shared" si="4"/>
        <v>0</v>
      </c>
      <c r="J115" s="8">
        <f t="shared" si="5"/>
        <v>0</v>
      </c>
    </row>
    <row r="116" spans="1:10">
      <c r="A116" s="5">
        <f>PRRAS!I134</f>
        <v>115</v>
      </c>
      <c r="B116" s="5">
        <f>PRRAS!J134</f>
        <v>2404</v>
      </c>
      <c r="C116" s="5">
        <f>PRRAS!K134</f>
        <v>2134</v>
      </c>
      <c r="D116" s="8">
        <v>0</v>
      </c>
      <c r="E116" s="8">
        <v>0</v>
      </c>
      <c r="F116" s="7">
        <f t="shared" si="4"/>
        <v>7672.7999999999993</v>
      </c>
      <c r="J116" s="8">
        <f t="shared" si="5"/>
        <v>0</v>
      </c>
    </row>
    <row r="117" spans="1:10">
      <c r="A117" s="5">
        <f>PRRAS!I135</f>
        <v>116</v>
      </c>
      <c r="B117" s="5">
        <f>PRRAS!J135</f>
        <v>2404</v>
      </c>
      <c r="C117" s="5">
        <f>PRRAS!K135</f>
        <v>2134</v>
      </c>
      <c r="D117" s="8">
        <v>0</v>
      </c>
      <c r="E117" s="8">
        <v>0</v>
      </c>
      <c r="F117" s="7">
        <f t="shared" si="4"/>
        <v>7739.52</v>
      </c>
      <c r="J117" s="8">
        <f t="shared" si="5"/>
        <v>0</v>
      </c>
    </row>
    <row r="118" spans="1:10">
      <c r="A118" s="5">
        <f>PRRAS!I136</f>
        <v>117</v>
      </c>
      <c r="B118" s="5">
        <f>PRRAS!J136</f>
        <v>0</v>
      </c>
      <c r="C118" s="5">
        <f>PRRAS!K136</f>
        <v>0</v>
      </c>
      <c r="D118" s="8">
        <v>0</v>
      </c>
      <c r="E118" s="8">
        <v>0</v>
      </c>
      <c r="F118" s="7">
        <f t="shared" si="4"/>
        <v>0</v>
      </c>
      <c r="J118" s="8">
        <f t="shared" si="5"/>
        <v>0</v>
      </c>
    </row>
    <row r="119" spans="1:10">
      <c r="A119" s="5">
        <f>PRRAS!I137</f>
        <v>118</v>
      </c>
      <c r="B119" s="5">
        <f>PRRAS!J137</f>
        <v>0</v>
      </c>
      <c r="C119" s="5">
        <f>PRRAS!K137</f>
        <v>0</v>
      </c>
      <c r="D119" s="8">
        <v>0</v>
      </c>
      <c r="E119" s="8">
        <v>0</v>
      </c>
      <c r="F119" s="7">
        <f t="shared" si="4"/>
        <v>0</v>
      </c>
      <c r="J119" s="8">
        <f t="shared" si="5"/>
        <v>0</v>
      </c>
    </row>
    <row r="120" spans="1:10">
      <c r="A120" s="5">
        <f>PRRAS!I138</f>
        <v>119</v>
      </c>
      <c r="B120" s="5">
        <f>PRRAS!J138</f>
        <v>0</v>
      </c>
      <c r="C120" s="5">
        <f>PRRAS!K138</f>
        <v>0</v>
      </c>
      <c r="D120" s="8">
        <v>0</v>
      </c>
      <c r="E120" s="8">
        <v>0</v>
      </c>
      <c r="F120" s="7">
        <f t="shared" si="4"/>
        <v>0</v>
      </c>
      <c r="J120" s="8">
        <f t="shared" si="5"/>
        <v>0</v>
      </c>
    </row>
    <row r="121" spans="1:10">
      <c r="A121" s="5">
        <f>PRRAS!I139</f>
        <v>120</v>
      </c>
      <c r="B121" s="5">
        <f>PRRAS!J139</f>
        <v>175444</v>
      </c>
      <c r="C121" s="5">
        <f>PRRAS!K139</f>
        <v>61823</v>
      </c>
      <c r="D121" s="8">
        <v>0</v>
      </c>
      <c r="E121" s="8">
        <v>0</v>
      </c>
      <c r="F121" s="7">
        <f t="shared" si="4"/>
        <v>358908</v>
      </c>
      <c r="J121" s="8">
        <f t="shared" si="5"/>
        <v>0</v>
      </c>
    </row>
    <row r="122" spans="1:10">
      <c r="A122" s="5">
        <f>PRRAS!I140</f>
        <v>121</v>
      </c>
      <c r="B122" s="5">
        <f>PRRAS!J140</f>
        <v>175444</v>
      </c>
      <c r="C122" s="5">
        <f>PRRAS!K140</f>
        <v>61823</v>
      </c>
      <c r="D122" s="8">
        <v>0</v>
      </c>
      <c r="E122" s="8">
        <v>0</v>
      </c>
      <c r="F122" s="7">
        <f t="shared" si="4"/>
        <v>361898.9</v>
      </c>
      <c r="J122" s="8">
        <f t="shared" si="5"/>
        <v>0</v>
      </c>
    </row>
    <row r="123" spans="1:10">
      <c r="A123" s="5">
        <f>PRRAS!I141</f>
        <v>122</v>
      </c>
      <c r="B123" s="5">
        <f>PRRAS!J141</f>
        <v>175444</v>
      </c>
      <c r="C123" s="5">
        <f>PRRAS!K141</f>
        <v>61823</v>
      </c>
      <c r="D123" s="8">
        <v>0</v>
      </c>
      <c r="E123" s="8">
        <v>0</v>
      </c>
      <c r="F123" s="7">
        <f t="shared" si="4"/>
        <v>364889.8</v>
      </c>
      <c r="J123" s="8">
        <f t="shared" si="5"/>
        <v>0</v>
      </c>
    </row>
    <row r="124" spans="1:10">
      <c r="A124" s="5">
        <f>PRRAS!I142</f>
        <v>123</v>
      </c>
      <c r="B124" s="5">
        <f>PRRAS!J142</f>
        <v>0</v>
      </c>
      <c r="C124" s="5">
        <f>PRRAS!K142</f>
        <v>0</v>
      </c>
      <c r="D124" s="8">
        <v>0</v>
      </c>
      <c r="E124" s="8">
        <v>0</v>
      </c>
      <c r="F124" s="7">
        <f t="shared" si="4"/>
        <v>0</v>
      </c>
      <c r="J124" s="8">
        <f t="shared" si="5"/>
        <v>0</v>
      </c>
    </row>
    <row r="125" spans="1:10">
      <c r="A125" s="5">
        <f>PRRAS!I143</f>
        <v>124</v>
      </c>
      <c r="B125" s="5">
        <f>PRRAS!J143</f>
        <v>0</v>
      </c>
      <c r="C125" s="5">
        <f>PRRAS!K143</f>
        <v>0</v>
      </c>
      <c r="D125" s="8">
        <v>0</v>
      </c>
      <c r="E125" s="8">
        <v>0</v>
      </c>
      <c r="F125" s="7">
        <f t="shared" si="4"/>
        <v>0</v>
      </c>
      <c r="J125" s="8">
        <f t="shared" si="5"/>
        <v>0</v>
      </c>
    </row>
    <row r="126" spans="1:10">
      <c r="A126" s="5">
        <f>PRRAS!I144</f>
        <v>125</v>
      </c>
      <c r="B126" s="5">
        <f>PRRAS!J144</f>
        <v>0</v>
      </c>
      <c r="C126" s="5">
        <f>PRRAS!K144</f>
        <v>0</v>
      </c>
      <c r="D126" s="8">
        <v>0</v>
      </c>
      <c r="E126" s="8">
        <v>0</v>
      </c>
      <c r="F126" s="7">
        <f t="shared" si="4"/>
        <v>0</v>
      </c>
      <c r="J126" s="8">
        <f t="shared" si="5"/>
        <v>0</v>
      </c>
    </row>
    <row r="127" spans="1:10">
      <c r="A127" s="5">
        <f>PRRAS!I145</f>
        <v>126</v>
      </c>
      <c r="B127" s="5">
        <f>PRRAS!J145</f>
        <v>0</v>
      </c>
      <c r="C127" s="5">
        <f>PRRAS!K145</f>
        <v>0</v>
      </c>
      <c r="D127" s="8">
        <v>0</v>
      </c>
      <c r="E127" s="8">
        <v>0</v>
      </c>
      <c r="F127" s="7">
        <f t="shared" si="4"/>
        <v>0</v>
      </c>
      <c r="J127" s="8">
        <f t="shared" si="5"/>
        <v>0</v>
      </c>
    </row>
    <row r="128" spans="1:10">
      <c r="A128" s="5">
        <f>PRRAS!I146</f>
        <v>127</v>
      </c>
      <c r="B128" s="5">
        <f>PRRAS!J146</f>
        <v>0</v>
      </c>
      <c r="C128" s="5">
        <f>PRRAS!K146</f>
        <v>0</v>
      </c>
      <c r="D128" s="8">
        <v>0</v>
      </c>
      <c r="E128" s="8">
        <v>0</v>
      </c>
      <c r="F128" s="7">
        <f t="shared" si="4"/>
        <v>0</v>
      </c>
      <c r="J128" s="8">
        <f t="shared" ref="J128:J156" si="6">ABS(B128-ROUND(B128,0))+ABS(C128-ROUND(C128,0))</f>
        <v>0</v>
      </c>
    </row>
    <row r="129" spans="1:10">
      <c r="A129" s="5">
        <f>PRRAS!I147</f>
        <v>128</v>
      </c>
      <c r="B129" s="5">
        <f>PRRAS!J147</f>
        <v>0</v>
      </c>
      <c r="C129" s="5">
        <f>PRRAS!K147</f>
        <v>0</v>
      </c>
      <c r="D129" s="8">
        <v>0</v>
      </c>
      <c r="E129" s="8">
        <v>0</v>
      </c>
      <c r="F129" s="7">
        <f t="shared" si="4"/>
        <v>0</v>
      </c>
      <c r="J129" s="8">
        <f t="shared" si="6"/>
        <v>0</v>
      </c>
    </row>
    <row r="130" spans="1:10">
      <c r="A130" s="5">
        <f>PRRAS!I148</f>
        <v>129</v>
      </c>
      <c r="B130" s="5">
        <f>PRRAS!J148</f>
        <v>0</v>
      </c>
      <c r="C130" s="5">
        <f>PRRAS!K148</f>
        <v>0</v>
      </c>
      <c r="D130" s="8">
        <v>0</v>
      </c>
      <c r="E130" s="8">
        <v>0</v>
      </c>
      <c r="F130" s="7">
        <f t="shared" si="4"/>
        <v>0</v>
      </c>
      <c r="J130" s="8">
        <f t="shared" si="6"/>
        <v>0</v>
      </c>
    </row>
    <row r="131" spans="1:10">
      <c r="A131" s="5">
        <f>PRRAS!I149</f>
        <v>130</v>
      </c>
      <c r="B131" s="5">
        <f>PRRAS!J149</f>
        <v>0</v>
      </c>
      <c r="C131" s="5">
        <f>PRRAS!K149</f>
        <v>0</v>
      </c>
      <c r="D131" s="8">
        <v>0</v>
      </c>
      <c r="E131" s="8">
        <v>0</v>
      </c>
      <c r="F131" s="7">
        <f t="shared" si="4"/>
        <v>0</v>
      </c>
      <c r="J131" s="8">
        <f t="shared" si="6"/>
        <v>0</v>
      </c>
    </row>
    <row r="132" spans="1:10">
      <c r="A132" s="5">
        <f>PRRAS!I150</f>
        <v>131</v>
      </c>
      <c r="B132" s="5">
        <f>PRRAS!J150</f>
        <v>0</v>
      </c>
      <c r="C132" s="5">
        <f>PRRAS!K150</f>
        <v>0</v>
      </c>
      <c r="D132" s="8">
        <v>0</v>
      </c>
      <c r="E132" s="8">
        <v>0</v>
      </c>
      <c r="F132" s="7">
        <f t="shared" ref="F132:F156" si="7">A132/100*B132+A132/50*C132</f>
        <v>0</v>
      </c>
      <c r="J132" s="8">
        <f t="shared" si="6"/>
        <v>0</v>
      </c>
    </row>
    <row r="133" spans="1:10">
      <c r="A133" s="5">
        <f>PRRAS!I151</f>
        <v>132</v>
      </c>
      <c r="B133" s="5">
        <f>PRRAS!J151</f>
        <v>0</v>
      </c>
      <c r="C133" s="5">
        <f>PRRAS!K151</f>
        <v>0</v>
      </c>
      <c r="D133" s="8">
        <v>0</v>
      </c>
      <c r="E133" s="8">
        <v>0</v>
      </c>
      <c r="F133" s="7">
        <f t="shared" si="7"/>
        <v>0</v>
      </c>
      <c r="J133" s="8">
        <f t="shared" si="6"/>
        <v>0</v>
      </c>
    </row>
    <row r="134" spans="1:10">
      <c r="A134" s="5">
        <f>PRRAS!I152</f>
        <v>133</v>
      </c>
      <c r="B134" s="5">
        <f>PRRAS!J152</f>
        <v>0</v>
      </c>
      <c r="C134" s="5">
        <f>PRRAS!K152</f>
        <v>0</v>
      </c>
      <c r="D134" s="8">
        <v>0</v>
      </c>
      <c r="E134" s="8">
        <v>0</v>
      </c>
      <c r="F134" s="7">
        <f t="shared" si="7"/>
        <v>0</v>
      </c>
      <c r="J134" s="8">
        <f t="shared" si="6"/>
        <v>0</v>
      </c>
    </row>
    <row r="135" spans="1:10">
      <c r="A135" s="5">
        <f>PRRAS!I153</f>
        <v>134</v>
      </c>
      <c r="B135" s="5">
        <f>PRRAS!J153</f>
        <v>0</v>
      </c>
      <c r="C135" s="5">
        <f>PRRAS!K153</f>
        <v>0</v>
      </c>
      <c r="D135" s="8">
        <v>0</v>
      </c>
      <c r="E135" s="8">
        <v>0</v>
      </c>
      <c r="F135" s="7">
        <f t="shared" si="7"/>
        <v>0</v>
      </c>
      <c r="J135" s="8">
        <f t="shared" si="6"/>
        <v>0</v>
      </c>
    </row>
    <row r="136" spans="1:10">
      <c r="A136" s="5">
        <f>PRRAS!I154</f>
        <v>135</v>
      </c>
      <c r="B136" s="5">
        <f>PRRAS!J154</f>
        <v>0</v>
      </c>
      <c r="C136" s="5">
        <f>PRRAS!K154</f>
        <v>0</v>
      </c>
      <c r="D136" s="8">
        <v>0</v>
      </c>
      <c r="E136" s="8">
        <v>0</v>
      </c>
      <c r="F136" s="7">
        <f t="shared" si="7"/>
        <v>0</v>
      </c>
      <c r="J136" s="8">
        <f t="shared" si="6"/>
        <v>0</v>
      </c>
    </row>
    <row r="137" spans="1:10">
      <c r="A137" s="5">
        <f>PRRAS!I155</f>
        <v>136</v>
      </c>
      <c r="B137" s="5">
        <f>PRRAS!J155</f>
        <v>0</v>
      </c>
      <c r="C137" s="5">
        <f>PRRAS!K155</f>
        <v>0</v>
      </c>
      <c r="D137" s="8">
        <v>0</v>
      </c>
      <c r="E137" s="8">
        <v>0</v>
      </c>
      <c r="F137" s="7">
        <f t="shared" si="7"/>
        <v>0</v>
      </c>
      <c r="J137" s="8">
        <f t="shared" si="6"/>
        <v>0</v>
      </c>
    </row>
    <row r="138" spans="1:10">
      <c r="A138" s="5">
        <f>PRRAS!I156</f>
        <v>137</v>
      </c>
      <c r="B138" s="5">
        <f>PRRAS!J156</f>
        <v>0</v>
      </c>
      <c r="C138" s="5">
        <f>PRRAS!K156</f>
        <v>0</v>
      </c>
      <c r="D138" s="8">
        <v>0</v>
      </c>
      <c r="E138" s="8">
        <v>0</v>
      </c>
      <c r="F138" s="7">
        <f t="shared" si="7"/>
        <v>0</v>
      </c>
      <c r="J138" s="8">
        <f t="shared" si="6"/>
        <v>0</v>
      </c>
    </row>
    <row r="139" spans="1:10">
      <c r="A139" s="5">
        <f>PRRAS!I157</f>
        <v>138</v>
      </c>
      <c r="B139" s="5">
        <f>PRRAS!J157</f>
        <v>0</v>
      </c>
      <c r="C139" s="5">
        <f>PRRAS!K157</f>
        <v>0</v>
      </c>
      <c r="D139" s="8">
        <v>0</v>
      </c>
      <c r="E139" s="8">
        <v>0</v>
      </c>
      <c r="F139" s="7">
        <f t="shared" si="7"/>
        <v>0</v>
      </c>
      <c r="J139" s="8">
        <f t="shared" si="6"/>
        <v>0</v>
      </c>
    </row>
    <row r="140" spans="1:10">
      <c r="A140" s="5">
        <f>PRRAS!I158</f>
        <v>139</v>
      </c>
      <c r="B140" s="5">
        <f>PRRAS!J158</f>
        <v>0</v>
      </c>
      <c r="C140" s="5">
        <f>PRRAS!K158</f>
        <v>0</v>
      </c>
      <c r="D140" s="8">
        <v>0</v>
      </c>
      <c r="E140" s="8">
        <v>0</v>
      </c>
      <c r="F140" s="7">
        <f t="shared" si="7"/>
        <v>0</v>
      </c>
      <c r="J140" s="8">
        <f t="shared" si="6"/>
        <v>0</v>
      </c>
    </row>
    <row r="141" spans="1:10">
      <c r="A141" s="5">
        <f>PRRAS!I159</f>
        <v>140</v>
      </c>
      <c r="B141" s="5">
        <f>PRRAS!J159</f>
        <v>0</v>
      </c>
      <c r="C141" s="5">
        <f>PRRAS!K159</f>
        <v>0</v>
      </c>
      <c r="D141" s="8">
        <v>0</v>
      </c>
      <c r="E141" s="8">
        <v>0</v>
      </c>
      <c r="F141" s="7">
        <f t="shared" si="7"/>
        <v>0</v>
      </c>
      <c r="J141" s="8">
        <f t="shared" si="6"/>
        <v>0</v>
      </c>
    </row>
    <row r="142" spans="1:10">
      <c r="A142" s="5">
        <f>PRRAS!I160</f>
        <v>141</v>
      </c>
      <c r="B142" s="5">
        <f>PRRAS!J160</f>
        <v>0</v>
      </c>
      <c r="C142" s="5">
        <f>PRRAS!K160</f>
        <v>0</v>
      </c>
      <c r="D142" s="8">
        <v>0</v>
      </c>
      <c r="E142" s="8">
        <v>0</v>
      </c>
      <c r="F142" s="7">
        <f t="shared" si="7"/>
        <v>0</v>
      </c>
      <c r="J142" s="8">
        <f t="shared" si="6"/>
        <v>0</v>
      </c>
    </row>
    <row r="143" spans="1:10">
      <c r="A143" s="5">
        <f>PRRAS!I161</f>
        <v>142</v>
      </c>
      <c r="B143" s="5">
        <f>PRRAS!J161</f>
        <v>0</v>
      </c>
      <c r="C143" s="5">
        <f>PRRAS!K161</f>
        <v>0</v>
      </c>
      <c r="D143" s="8">
        <v>0</v>
      </c>
      <c r="E143" s="8">
        <v>0</v>
      </c>
      <c r="F143" s="7">
        <f t="shared" si="7"/>
        <v>0</v>
      </c>
      <c r="J143" s="8">
        <f t="shared" si="6"/>
        <v>0</v>
      </c>
    </row>
    <row r="144" spans="1:10">
      <c r="A144" s="5">
        <f>PRRAS!I162</f>
        <v>143</v>
      </c>
      <c r="B144" s="5">
        <f>PRRAS!J162</f>
        <v>0</v>
      </c>
      <c r="C144" s="5">
        <f>PRRAS!K162</f>
        <v>0</v>
      </c>
      <c r="D144" s="8">
        <v>0</v>
      </c>
      <c r="E144" s="8">
        <v>0</v>
      </c>
      <c r="F144" s="7">
        <f t="shared" si="7"/>
        <v>0</v>
      </c>
      <c r="J144" s="8">
        <f t="shared" si="6"/>
        <v>0</v>
      </c>
    </row>
    <row r="145" spans="1:10">
      <c r="A145" s="5">
        <f>PRRAS!I163</f>
        <v>144</v>
      </c>
      <c r="B145" s="5">
        <f>PRRAS!J163</f>
        <v>0</v>
      </c>
      <c r="C145" s="5">
        <f>PRRAS!K163</f>
        <v>0</v>
      </c>
      <c r="D145" s="8">
        <v>0</v>
      </c>
      <c r="E145" s="8">
        <v>0</v>
      </c>
      <c r="F145" s="7">
        <f t="shared" si="7"/>
        <v>0</v>
      </c>
      <c r="J145" s="8">
        <f t="shared" si="6"/>
        <v>0</v>
      </c>
    </row>
    <row r="146" spans="1:10">
      <c r="A146" s="5">
        <f>PRRAS!I164</f>
        <v>145</v>
      </c>
      <c r="B146" s="5">
        <f>PRRAS!J164</f>
        <v>0</v>
      </c>
      <c r="C146" s="5">
        <f>PRRAS!K164</f>
        <v>0</v>
      </c>
      <c r="D146" s="8">
        <v>0</v>
      </c>
      <c r="E146" s="8">
        <v>0</v>
      </c>
      <c r="F146" s="7">
        <f t="shared" si="7"/>
        <v>0</v>
      </c>
      <c r="J146" s="8">
        <f t="shared" si="6"/>
        <v>0</v>
      </c>
    </row>
    <row r="147" spans="1:10">
      <c r="A147" s="5">
        <f>PRRAS!I165</f>
        <v>146</v>
      </c>
      <c r="B147" s="5">
        <f>PRRAS!J165</f>
        <v>0</v>
      </c>
      <c r="C147" s="5">
        <f>PRRAS!K165</f>
        <v>0</v>
      </c>
      <c r="D147" s="8">
        <v>0</v>
      </c>
      <c r="E147" s="8">
        <v>0</v>
      </c>
      <c r="F147" s="7">
        <f t="shared" si="7"/>
        <v>0</v>
      </c>
      <c r="J147" s="8">
        <f t="shared" si="6"/>
        <v>0</v>
      </c>
    </row>
    <row r="148" spans="1:10">
      <c r="A148" s="5">
        <f>PRRAS!I166</f>
        <v>147</v>
      </c>
      <c r="B148" s="5">
        <f>PRRAS!J166</f>
        <v>0</v>
      </c>
      <c r="C148" s="5">
        <f>PRRAS!K166</f>
        <v>0</v>
      </c>
      <c r="D148" s="8">
        <v>0</v>
      </c>
      <c r="E148" s="8">
        <v>0</v>
      </c>
      <c r="F148" s="7">
        <f t="shared" si="7"/>
        <v>0</v>
      </c>
      <c r="J148" s="8">
        <f t="shared" si="6"/>
        <v>0</v>
      </c>
    </row>
    <row r="149" spans="1:10">
      <c r="A149" s="5">
        <f>PRRAS!I167</f>
        <v>148</v>
      </c>
      <c r="B149" s="5">
        <f>PRRAS!J167</f>
        <v>416377</v>
      </c>
      <c r="C149" s="5">
        <f>PRRAS!K167</f>
        <v>317447</v>
      </c>
      <c r="D149" s="8">
        <v>0</v>
      </c>
      <c r="E149" s="8">
        <v>0</v>
      </c>
      <c r="F149" s="7">
        <f t="shared" si="7"/>
        <v>1555881.08</v>
      </c>
      <c r="J149" s="8">
        <f t="shared" si="6"/>
        <v>0</v>
      </c>
    </row>
    <row r="150" spans="1:10">
      <c r="A150" s="5">
        <f>PRRAS!I168</f>
        <v>149</v>
      </c>
      <c r="B150" s="5">
        <f>PRRAS!J168</f>
        <v>7844</v>
      </c>
      <c r="C150" s="5">
        <f>PRRAS!K168</f>
        <v>0</v>
      </c>
      <c r="D150" s="8">
        <v>0</v>
      </c>
      <c r="E150" s="8">
        <v>0</v>
      </c>
      <c r="F150" s="7">
        <f t="shared" si="7"/>
        <v>11687.56</v>
      </c>
      <c r="J150" s="8">
        <f t="shared" si="6"/>
        <v>0</v>
      </c>
    </row>
    <row r="151" spans="1:10">
      <c r="A151" s="5">
        <f>PRRAS!I169</f>
        <v>150</v>
      </c>
      <c r="B151" s="5">
        <f>PRRAS!J169</f>
        <v>0</v>
      </c>
      <c r="C151" s="5">
        <f>PRRAS!K169</f>
        <v>637</v>
      </c>
      <c r="D151" s="8">
        <v>0</v>
      </c>
      <c r="E151" s="8">
        <v>0</v>
      </c>
      <c r="F151" s="7">
        <f t="shared" si="7"/>
        <v>1911</v>
      </c>
      <c r="J151" s="8">
        <f t="shared" si="6"/>
        <v>0</v>
      </c>
    </row>
    <row r="152" spans="1:10">
      <c r="A152" s="5">
        <f>PRRAS!I170</f>
        <v>151</v>
      </c>
      <c r="B152" s="5">
        <f>PRRAS!J170</f>
        <v>26670</v>
      </c>
      <c r="C152" s="5">
        <f>PRRAS!K170</f>
        <v>34514</v>
      </c>
      <c r="D152" s="8">
        <v>0</v>
      </c>
      <c r="E152" s="8">
        <v>0</v>
      </c>
      <c r="F152" s="7">
        <f t="shared" si="7"/>
        <v>144503.97999999998</v>
      </c>
      <c r="J152" s="8">
        <f t="shared" si="6"/>
        <v>0</v>
      </c>
    </row>
    <row r="153" spans="1:10">
      <c r="A153" s="5">
        <f>PRRAS!I171</f>
        <v>152</v>
      </c>
      <c r="B153" s="5">
        <f>PRRAS!J171</f>
        <v>0</v>
      </c>
      <c r="C153" s="5">
        <f>PRRAS!K171</f>
        <v>0</v>
      </c>
      <c r="D153" s="8">
        <v>0</v>
      </c>
      <c r="E153" s="8">
        <v>0</v>
      </c>
      <c r="F153" s="7">
        <f t="shared" si="7"/>
        <v>0</v>
      </c>
      <c r="J153" s="8">
        <f t="shared" si="6"/>
        <v>0</v>
      </c>
    </row>
    <row r="154" spans="1:10">
      <c r="A154" s="5">
        <f>PRRAS!I172</f>
        <v>153</v>
      </c>
      <c r="B154" s="5">
        <f>PRRAS!J172</f>
        <v>0</v>
      </c>
      <c r="C154" s="5">
        <f>PRRAS!K172</f>
        <v>0</v>
      </c>
      <c r="D154" s="8">
        <v>0</v>
      </c>
      <c r="E154" s="8">
        <v>0</v>
      </c>
      <c r="F154" s="7">
        <f t="shared" si="7"/>
        <v>0</v>
      </c>
      <c r="J154" s="8">
        <f t="shared" si="6"/>
        <v>0</v>
      </c>
    </row>
    <row r="155" spans="1:10">
      <c r="A155" s="5">
        <f>PRRAS!I173</f>
        <v>154</v>
      </c>
      <c r="B155" s="5">
        <f>PRRAS!J173</f>
        <v>34514</v>
      </c>
      <c r="C155" s="5">
        <f>PRRAS!K173</f>
        <v>33877</v>
      </c>
      <c r="D155" s="8">
        <v>0</v>
      </c>
      <c r="E155" s="8">
        <v>0</v>
      </c>
      <c r="F155" s="7">
        <f t="shared" si="7"/>
        <v>157492.72</v>
      </c>
      <c r="J155" s="8">
        <f t="shared" si="6"/>
        <v>0</v>
      </c>
    </row>
    <row r="156" spans="1:10">
      <c r="A156" s="5">
        <f>PRRAS!I174</f>
        <v>155</v>
      </c>
      <c r="B156" s="5">
        <f>PRRAS!J174</f>
        <v>0</v>
      </c>
      <c r="C156" s="5">
        <f>PRRAS!K174</f>
        <v>0</v>
      </c>
      <c r="D156" s="8">
        <v>0</v>
      </c>
      <c r="E156" s="8">
        <v>0</v>
      </c>
      <c r="F156" s="7">
        <f t="shared" si="7"/>
        <v>0</v>
      </c>
      <c r="J156" s="8">
        <f t="shared" si="6"/>
        <v>0</v>
      </c>
    </row>
    <row r="157" spans="1:10">
      <c r="A157" s="5">
        <f>PRRAS!I176</f>
        <v>156</v>
      </c>
      <c r="B157" s="5">
        <f>PRRAS!J176</f>
        <v>42576</v>
      </c>
      <c r="C157" s="5">
        <f>PRRAS!K176</f>
        <v>42921</v>
      </c>
      <c r="D157" s="8">
        <v>0</v>
      </c>
      <c r="E157" s="8">
        <v>0</v>
      </c>
      <c r="F157" s="7">
        <f>A157/100*B157+A157/50*C157</f>
        <v>200332.08000000002</v>
      </c>
    </row>
    <row r="158" spans="1:10">
      <c r="A158" s="5">
        <f>PRRAS!I177</f>
        <v>157</v>
      </c>
      <c r="B158" s="5">
        <f>PRRAS!J177</f>
        <v>295226</v>
      </c>
      <c r="C158" s="5">
        <f>PRRAS!K177</f>
        <v>411303</v>
      </c>
      <c r="D158" s="8">
        <v>0</v>
      </c>
      <c r="E158" s="8">
        <v>0</v>
      </c>
      <c r="F158" s="7">
        <f t="shared" ref="F158:F172" si="8">A158/100*B158+A158/50*C158</f>
        <v>1754996.2400000002</v>
      </c>
    </row>
    <row r="159" spans="1:10">
      <c r="A159" s="5">
        <f>PRRAS!I178</f>
        <v>158</v>
      </c>
      <c r="B159" s="5">
        <f>PRRAS!J178</f>
        <v>294881</v>
      </c>
      <c r="C159" s="5">
        <f>PRRAS!K178</f>
        <v>401059</v>
      </c>
      <c r="D159" s="8">
        <v>0</v>
      </c>
      <c r="E159" s="8">
        <v>0</v>
      </c>
      <c r="F159" s="7">
        <f t="shared" si="8"/>
        <v>1733258.42</v>
      </c>
    </row>
    <row r="160" spans="1:10">
      <c r="A160" s="5">
        <f>PRRAS!I179</f>
        <v>159</v>
      </c>
      <c r="B160" s="5">
        <f>PRRAS!J179</f>
        <v>42921</v>
      </c>
      <c r="C160" s="5">
        <f>PRRAS!K179</f>
        <v>53165</v>
      </c>
      <c r="D160" s="8">
        <v>0</v>
      </c>
      <c r="E160" s="8">
        <v>0</v>
      </c>
      <c r="F160" s="7">
        <f t="shared" si="8"/>
        <v>237309.09000000003</v>
      </c>
    </row>
    <row r="161" spans="1:6">
      <c r="A161" s="5">
        <f>PRRAS!I180</f>
        <v>160</v>
      </c>
      <c r="B161" s="5">
        <f>PRRAS!J180</f>
        <v>1</v>
      </c>
      <c r="C161" s="5">
        <f>PRRAS!K180</f>
        <v>1</v>
      </c>
      <c r="D161" s="8">
        <v>0</v>
      </c>
      <c r="E161" s="8">
        <v>0</v>
      </c>
      <c r="F161" s="7">
        <f t="shared" si="8"/>
        <v>4.8000000000000007</v>
      </c>
    </row>
    <row r="162" spans="1:6">
      <c r="A162" s="5">
        <f>PRRAS!I181</f>
        <v>161</v>
      </c>
      <c r="B162" s="5">
        <f>PRRAS!J181</f>
        <v>1</v>
      </c>
      <c r="C162" s="5">
        <f>PRRAS!K181</f>
        <v>1</v>
      </c>
      <c r="D162" s="8">
        <v>0</v>
      </c>
      <c r="E162" s="8">
        <v>0</v>
      </c>
      <c r="F162" s="7">
        <f t="shared" si="8"/>
        <v>4.83</v>
      </c>
    </row>
    <row r="163" spans="1:6">
      <c r="A163" s="5">
        <f>PRRAS!I182</f>
        <v>162</v>
      </c>
      <c r="B163" s="5">
        <f>PRRAS!J182</f>
        <v>47</v>
      </c>
      <c r="C163" s="5">
        <f>PRRAS!K182</f>
        <v>27</v>
      </c>
      <c r="D163" s="8">
        <v>0</v>
      </c>
      <c r="E163" s="8">
        <v>0</v>
      </c>
      <c r="F163" s="7">
        <f t="shared" si="8"/>
        <v>163.62</v>
      </c>
    </row>
    <row r="164" spans="1:6">
      <c r="A164" s="5">
        <f>PRRAS!I183</f>
        <v>163</v>
      </c>
      <c r="B164" s="5">
        <f>PRRAS!J183</f>
        <v>555</v>
      </c>
      <c r="C164" s="5">
        <f>PRRAS!K183</f>
        <v>681</v>
      </c>
      <c r="D164" s="8">
        <v>0</v>
      </c>
      <c r="E164" s="8">
        <v>0</v>
      </c>
      <c r="F164" s="7">
        <f t="shared" si="8"/>
        <v>3124.71</v>
      </c>
    </row>
    <row r="165" spans="1:6">
      <c r="A165" s="5">
        <f>PRRAS!I186</f>
        <v>164</v>
      </c>
      <c r="B165" s="5">
        <f>PRRAS!J186</f>
        <v>0</v>
      </c>
      <c r="C165" s="5">
        <f>PRRAS!K186</f>
        <v>0</v>
      </c>
      <c r="D165" s="8">
        <v>0</v>
      </c>
      <c r="E165" s="8">
        <v>0</v>
      </c>
      <c r="F165" s="7">
        <f t="shared" si="8"/>
        <v>0</v>
      </c>
    </row>
    <row r="166" spans="1:6">
      <c r="A166" s="5">
        <f>PRRAS!I187</f>
        <v>165</v>
      </c>
      <c r="B166" s="5">
        <f>PRRAS!J187</f>
        <v>8402</v>
      </c>
      <c r="C166" s="5">
        <f>PRRAS!K187</f>
        <v>3099</v>
      </c>
      <c r="D166" s="8">
        <v>0</v>
      </c>
      <c r="E166" s="8">
        <v>0</v>
      </c>
      <c r="F166" s="7">
        <f t="shared" si="8"/>
        <v>24090</v>
      </c>
    </row>
    <row r="167" spans="1:6">
      <c r="A167" s="5">
        <f>PRRAS!I188</f>
        <v>166</v>
      </c>
      <c r="B167" s="5">
        <f>PRRAS!J188</f>
        <v>11000</v>
      </c>
      <c r="C167" s="5">
        <f>PRRAS!K188</f>
        <v>0</v>
      </c>
      <c r="D167" s="8">
        <v>0</v>
      </c>
      <c r="E167" s="8">
        <v>0</v>
      </c>
      <c r="F167" s="7">
        <f t="shared" si="8"/>
        <v>18260</v>
      </c>
    </row>
    <row r="168" spans="1:6">
      <c r="A168" s="5">
        <f>PRRAS!I189</f>
        <v>167</v>
      </c>
      <c r="B168" s="5">
        <f>PRRAS!J189</f>
        <v>0</v>
      </c>
      <c r="C168" s="5">
        <f>PRRAS!K189</f>
        <v>0</v>
      </c>
      <c r="D168" s="8">
        <v>0</v>
      </c>
      <c r="E168" s="8">
        <v>0</v>
      </c>
      <c r="F168" s="7">
        <f t="shared" si="8"/>
        <v>0</v>
      </c>
    </row>
    <row r="169" spans="1:6">
      <c r="A169" s="5">
        <f>PRRAS!I190</f>
        <v>168</v>
      </c>
      <c r="B169" s="5">
        <f>PRRAS!J190</f>
        <v>0</v>
      </c>
      <c r="C169" s="5">
        <f>PRRAS!K190</f>
        <v>0</v>
      </c>
      <c r="D169" s="8">
        <v>0</v>
      </c>
      <c r="E169" s="8">
        <v>0</v>
      </c>
      <c r="F169" s="7">
        <f t="shared" si="8"/>
        <v>0</v>
      </c>
    </row>
    <row r="170" spans="1:6">
      <c r="A170" s="5">
        <f>PRRAS!I191</f>
        <v>169</v>
      </c>
      <c r="B170" s="5">
        <f>PRRAS!J191</f>
        <v>0</v>
      </c>
      <c r="C170" s="5">
        <f>PRRAS!K191</f>
        <v>0</v>
      </c>
      <c r="D170" s="8">
        <v>0</v>
      </c>
      <c r="E170" s="8">
        <v>0</v>
      </c>
      <c r="F170" s="7">
        <f t="shared" si="8"/>
        <v>0</v>
      </c>
    </row>
    <row r="171" spans="1:6">
      <c r="A171" s="5">
        <f>PRRAS!I193</f>
        <v>170</v>
      </c>
      <c r="B171" s="5">
        <f>PRRAS!J193</f>
        <v>0</v>
      </c>
      <c r="C171" s="5">
        <f>PRRAS!K193</f>
        <v>0</v>
      </c>
      <c r="D171" s="8">
        <v>0</v>
      </c>
      <c r="E171" s="8">
        <v>0</v>
      </c>
      <c r="F171" s="7">
        <f t="shared" si="8"/>
        <v>0</v>
      </c>
    </row>
    <row r="172" spans="1:6">
      <c r="A172" s="5">
        <f>PRRAS!I194</f>
        <v>171</v>
      </c>
      <c r="B172" s="5">
        <f>PRRAS!J194</f>
        <v>20006</v>
      </c>
      <c r="C172" s="5">
        <f>PRRAS!K194</f>
        <v>3809</v>
      </c>
      <c r="D172" s="8">
        <v>0</v>
      </c>
      <c r="E172" s="8">
        <v>0</v>
      </c>
      <c r="F172" s="7">
        <f t="shared" si="8"/>
        <v>47237.04</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List4"/>
  <dimension ref="A1:J374"/>
  <sheetViews>
    <sheetView showGridLines="0" showRowColHeaders="0" workbookViewId="0"/>
  </sheetViews>
  <sheetFormatPr defaultRowHeight="12.75"/>
  <cols>
    <col min="1" max="1" width="5" style="5" customWidth="1"/>
    <col min="2" max="5" width="9.7109375" style="6" customWidth="1"/>
    <col min="6" max="6" width="9.85546875" style="7" customWidth="1"/>
    <col min="7" max="7" width="12.85546875" style="6" customWidth="1"/>
    <col min="8" max="8" width="10.140625" customWidth="1"/>
    <col min="9" max="9" width="23.28515625" style="5" customWidth="1"/>
    <col min="10" max="10" width="8.5703125" style="5" customWidth="1"/>
    <col min="11" max="11" width="17.5703125" style="5" customWidth="1"/>
    <col min="12" max="16384" width="9.140625" style="5"/>
  </cols>
  <sheetData>
    <row r="1" spans="1:10">
      <c r="A1" s="5" t="s">
        <v>607</v>
      </c>
      <c r="B1" s="6" t="s">
        <v>612</v>
      </c>
      <c r="C1" s="6" t="s">
        <v>2448</v>
      </c>
      <c r="D1" s="6" t="s">
        <v>452</v>
      </c>
      <c r="E1" s="6" t="s">
        <v>453</v>
      </c>
      <c r="F1" s="7" t="s">
        <v>613</v>
      </c>
      <c r="G1" s="6" t="s">
        <v>454</v>
      </c>
      <c r="H1" s="12" t="s">
        <v>455</v>
      </c>
      <c r="I1" s="5" t="s">
        <v>456</v>
      </c>
      <c r="J1" s="5" t="s">
        <v>2580</v>
      </c>
    </row>
    <row r="2" spans="1:10">
      <c r="A2" s="5">
        <f>BIL!I19</f>
        <v>1</v>
      </c>
      <c r="B2" s="5">
        <f>BIL!J19</f>
        <v>104329</v>
      </c>
      <c r="C2" s="5">
        <f>BIL!K19</f>
        <v>100571</v>
      </c>
      <c r="D2" s="8">
        <v>0</v>
      </c>
      <c r="E2" s="8">
        <v>0</v>
      </c>
      <c r="F2" s="7">
        <f t="shared" ref="F2:F65" si="0">A2/100*B2+A2/50*C2</f>
        <v>3054.71</v>
      </c>
      <c r="G2" s="9" t="str">
        <f>TRIM(UPPER(RefStr!C13))</f>
        <v>HR6423400091110073867</v>
      </c>
      <c r="H2" s="13">
        <v>0</v>
      </c>
      <c r="I2" s="9" t="s">
        <v>457</v>
      </c>
      <c r="J2" s="8">
        <f>ABS(B2-ROUND(B2,0))+ABS(C2-ROUND(C2,0))</f>
        <v>0</v>
      </c>
    </row>
    <row r="3" spans="1:10">
      <c r="A3" s="5">
        <f>BIL!I20</f>
        <v>2</v>
      </c>
      <c r="B3" s="5">
        <f>BIL!J20</f>
        <v>61407</v>
      </c>
      <c r="C3" s="5">
        <f>BIL!K20</f>
        <v>47406</v>
      </c>
      <c r="D3" s="8">
        <v>0</v>
      </c>
      <c r="E3" s="8">
        <v>0</v>
      </c>
      <c r="F3" s="7">
        <f t="shared" si="0"/>
        <v>3124.38</v>
      </c>
      <c r="G3" s="6" t="str">
        <f>TEXT(INT(VALUE(RefStr!J11)),"00000000")</f>
        <v>03082377</v>
      </c>
      <c r="I3" s="9" t="s">
        <v>458</v>
      </c>
      <c r="J3" s="8">
        <f t="shared" ref="J3:J66" si="1">ABS(B3-ROUND(B3,0))+ABS(C3-ROUND(C3,0))</f>
        <v>0</v>
      </c>
    </row>
    <row r="4" spans="1:10">
      <c r="A4" s="5">
        <f>BIL!I21</f>
        <v>3</v>
      </c>
      <c r="B4" s="5">
        <f>BIL!J21</f>
        <v>0</v>
      </c>
      <c r="C4" s="5">
        <f>BIL!K21</f>
        <v>0</v>
      </c>
      <c r="D4" s="8">
        <v>0</v>
      </c>
      <c r="E4" s="8">
        <v>0</v>
      </c>
      <c r="F4" s="7">
        <f t="shared" si="0"/>
        <v>0</v>
      </c>
      <c r="G4" s="6" t="str">
        <f>IF(ISERROR(RefStr!C7),"-",UPPER(TRIM(RefStr!C7)))</f>
        <v>GRADSKO DRUŠTVO CRVENOG KRIŽA GRUBIŠNO POLJE</v>
      </c>
      <c r="I4" s="9" t="s">
        <v>459</v>
      </c>
      <c r="J4" s="8">
        <f t="shared" si="1"/>
        <v>0</v>
      </c>
    </row>
    <row r="5" spans="1:10">
      <c r="A5" s="5">
        <f>BIL!I22</f>
        <v>4</v>
      </c>
      <c r="B5" s="5">
        <f>BIL!J22</f>
        <v>0</v>
      </c>
      <c r="C5" s="5">
        <f>BIL!K22</f>
        <v>0</v>
      </c>
      <c r="D5" s="8">
        <v>0</v>
      </c>
      <c r="E5" s="8">
        <v>0</v>
      </c>
      <c r="F5" s="7">
        <f t="shared" si="0"/>
        <v>0</v>
      </c>
      <c r="G5" s="6" t="str">
        <f>TEXT(INT(VALUE(RefStr!C9)),"00000")</f>
        <v>43290</v>
      </c>
      <c r="I5" s="9" t="s">
        <v>460</v>
      </c>
      <c r="J5" s="8">
        <f t="shared" si="1"/>
        <v>0</v>
      </c>
    </row>
    <row r="6" spans="1:10">
      <c r="A6" s="5">
        <f>BIL!I23</f>
        <v>5</v>
      </c>
      <c r="B6" s="5">
        <f>BIL!J23</f>
        <v>0</v>
      </c>
      <c r="C6" s="5">
        <f>BIL!K23</f>
        <v>0</v>
      </c>
      <c r="D6" s="8">
        <v>0</v>
      </c>
      <c r="E6" s="8">
        <v>0</v>
      </c>
      <c r="F6" s="7">
        <f t="shared" si="0"/>
        <v>0</v>
      </c>
      <c r="G6" s="6" t="str">
        <f>IF(ISERROR(RefStr!E9),"-",UPPER(TRIM(RefStr!E9)))</f>
        <v>GRUBIŠNO POLJE</v>
      </c>
      <c r="I6" s="9" t="s">
        <v>461</v>
      </c>
      <c r="J6" s="8">
        <f t="shared" si="1"/>
        <v>0</v>
      </c>
    </row>
    <row r="7" spans="1:10">
      <c r="A7" s="5">
        <f>BIL!I24</f>
        <v>6</v>
      </c>
      <c r="B7" s="5">
        <f>BIL!J24</f>
        <v>0</v>
      </c>
      <c r="C7" s="5">
        <f>BIL!K24</f>
        <v>0</v>
      </c>
      <c r="D7" s="8">
        <v>0</v>
      </c>
      <c r="E7" s="8">
        <v>0</v>
      </c>
      <c r="F7" s="7">
        <f t="shared" si="0"/>
        <v>0</v>
      </c>
      <c r="G7" s="6" t="str">
        <f>IF(ISERROR(RefStr!C11),"-",(TRIM(RefStr!C11)))</f>
        <v>4. STUDENOG 1991. BR.1</v>
      </c>
      <c r="I7" s="9" t="s">
        <v>462</v>
      </c>
      <c r="J7" s="8">
        <f t="shared" si="1"/>
        <v>0</v>
      </c>
    </row>
    <row r="8" spans="1:10">
      <c r="A8" s="5">
        <f>BIL!I25</f>
        <v>7</v>
      </c>
      <c r="B8" s="5">
        <f>BIL!J25</f>
        <v>0</v>
      </c>
      <c r="C8" s="5">
        <f>BIL!K25</f>
        <v>0</v>
      </c>
      <c r="D8" s="8">
        <v>0</v>
      </c>
      <c r="E8" s="8">
        <v>0</v>
      </c>
      <c r="F8" s="7">
        <f t="shared" si="0"/>
        <v>0</v>
      </c>
      <c r="G8" s="6" t="str">
        <f>TEXT(INT(VALUE(RefStr!C15)),"0000")</f>
        <v>8899</v>
      </c>
      <c r="I8" s="9" t="s">
        <v>463</v>
      </c>
      <c r="J8" s="8">
        <f t="shared" si="1"/>
        <v>0</v>
      </c>
    </row>
    <row r="9" spans="1:10">
      <c r="A9" s="5">
        <f>BIL!I26</f>
        <v>8</v>
      </c>
      <c r="B9" s="5">
        <f>BIL!J26</f>
        <v>0</v>
      </c>
      <c r="C9" s="5">
        <f>BIL!K26</f>
        <v>0</v>
      </c>
      <c r="D9" s="8">
        <v>0</v>
      </c>
      <c r="E9" s="8">
        <v>0</v>
      </c>
      <c r="F9" s="7">
        <f t="shared" si="0"/>
        <v>0</v>
      </c>
      <c r="G9" s="6" t="str">
        <f>IF(RefStr!J17&lt;&gt;"",TEXT(INT(VALUE(RefStr!J17)),"00"),"00")</f>
        <v>07</v>
      </c>
      <c r="I9" s="9" t="s">
        <v>464</v>
      </c>
      <c r="J9" s="8">
        <f t="shared" si="1"/>
        <v>0</v>
      </c>
    </row>
    <row r="10" spans="1:10">
      <c r="A10" s="5">
        <f>BIL!I27</f>
        <v>9</v>
      </c>
      <c r="B10" s="5">
        <f>BIL!J27</f>
        <v>0</v>
      </c>
      <c r="C10" s="5">
        <f>BIL!K27</f>
        <v>0</v>
      </c>
      <c r="D10" s="8">
        <v>0</v>
      </c>
      <c r="E10" s="8">
        <v>0</v>
      </c>
      <c r="F10" s="7">
        <f t="shared" si="0"/>
        <v>0</v>
      </c>
      <c r="G10" s="6" t="str">
        <f>TEXT(INT(VALUE(RefStr!C17)),"000")</f>
        <v>139</v>
      </c>
      <c r="I10" s="9" t="s">
        <v>465</v>
      </c>
      <c r="J10" s="8">
        <f t="shared" si="1"/>
        <v>0</v>
      </c>
    </row>
    <row r="11" spans="1:10">
      <c r="A11" s="5">
        <f>BIL!I28</f>
        <v>10</v>
      </c>
      <c r="B11" s="5">
        <f>BIL!J28</f>
        <v>0</v>
      </c>
      <c r="C11" s="5">
        <f>BIL!K28</f>
        <v>0</v>
      </c>
      <c r="D11" s="8">
        <v>0</v>
      </c>
      <c r="E11" s="8">
        <v>0</v>
      </c>
      <c r="F11" s="7">
        <f t="shared" si="0"/>
        <v>0</v>
      </c>
      <c r="G11" s="6" t="s">
        <v>2581</v>
      </c>
      <c r="I11" s="11" t="s">
        <v>68</v>
      </c>
      <c r="J11" s="8">
        <f t="shared" si="1"/>
        <v>0</v>
      </c>
    </row>
    <row r="12" spans="1:10">
      <c r="A12" s="5">
        <f>BIL!I29</f>
        <v>11</v>
      </c>
      <c r="B12" s="5">
        <f>BIL!J29</f>
        <v>0</v>
      </c>
      <c r="C12" s="5">
        <f>BIL!K29</f>
        <v>0</v>
      </c>
      <c r="D12" s="8">
        <v>0</v>
      </c>
      <c r="E12" s="8">
        <v>0</v>
      </c>
      <c r="F12" s="7">
        <f t="shared" si="0"/>
        <v>0</v>
      </c>
      <c r="G12" s="6" t="s">
        <v>2581</v>
      </c>
      <c r="I12" s="11" t="s">
        <v>69</v>
      </c>
      <c r="J12" s="8">
        <f t="shared" si="1"/>
        <v>0</v>
      </c>
    </row>
    <row r="13" spans="1:10">
      <c r="A13" s="5">
        <f>BIL!I30</f>
        <v>12</v>
      </c>
      <c r="B13" s="5">
        <f>BIL!J30</f>
        <v>0</v>
      </c>
      <c r="C13" s="5">
        <f>BIL!K30</f>
        <v>0</v>
      </c>
      <c r="D13" s="8">
        <v>0</v>
      </c>
      <c r="E13" s="8">
        <v>0</v>
      </c>
      <c r="F13" s="7">
        <f t="shared" si="0"/>
        <v>0</v>
      </c>
      <c r="G13" s="6" t="s">
        <v>2581</v>
      </c>
      <c r="I13" s="11" t="s">
        <v>70</v>
      </c>
      <c r="J13" s="8">
        <f t="shared" si="1"/>
        <v>0</v>
      </c>
    </row>
    <row r="14" spans="1:10">
      <c r="A14" s="5">
        <f>BIL!I31</f>
        <v>13</v>
      </c>
      <c r="B14" s="5">
        <f>BIL!J31</f>
        <v>0</v>
      </c>
      <c r="C14" s="5">
        <f>BIL!K31</f>
        <v>0</v>
      </c>
      <c r="D14" s="8">
        <v>0</v>
      </c>
      <c r="E14" s="8">
        <v>0</v>
      </c>
      <c r="F14" s="7">
        <f t="shared" si="0"/>
        <v>0</v>
      </c>
      <c r="G14" s="6" t="s">
        <v>2581</v>
      </c>
      <c r="I14" s="11" t="s">
        <v>71</v>
      </c>
      <c r="J14" s="8">
        <f t="shared" si="1"/>
        <v>0</v>
      </c>
    </row>
    <row r="15" spans="1:10">
      <c r="A15" s="5">
        <f>BIL!I32</f>
        <v>14</v>
      </c>
      <c r="B15" s="5">
        <f>BIL!J32</f>
        <v>0</v>
      </c>
      <c r="C15" s="5">
        <f>BIL!K32</f>
        <v>0</v>
      </c>
      <c r="D15" s="8">
        <v>0</v>
      </c>
      <c r="E15" s="8">
        <v>0</v>
      </c>
      <c r="F15" s="7">
        <f t="shared" si="0"/>
        <v>0</v>
      </c>
      <c r="G15" s="6" t="s">
        <v>2581</v>
      </c>
      <c r="I15" s="11" t="s">
        <v>72</v>
      </c>
      <c r="J15" s="8">
        <f t="shared" si="1"/>
        <v>0</v>
      </c>
    </row>
    <row r="16" spans="1:10">
      <c r="A16" s="5">
        <f>BIL!I33</f>
        <v>15</v>
      </c>
      <c r="B16" s="5">
        <f>BIL!J33</f>
        <v>0</v>
      </c>
      <c r="C16" s="5">
        <f>BIL!K33</f>
        <v>0</v>
      </c>
      <c r="D16" s="8">
        <v>0</v>
      </c>
      <c r="E16" s="8">
        <v>0</v>
      </c>
      <c r="F16" s="7">
        <f t="shared" si="0"/>
        <v>0</v>
      </c>
      <c r="G16" s="6" t="s">
        <v>2581</v>
      </c>
      <c r="I16" s="11" t="s">
        <v>73</v>
      </c>
      <c r="J16" s="8">
        <f t="shared" si="1"/>
        <v>0</v>
      </c>
    </row>
    <row r="17" spans="1:10">
      <c r="A17" s="5">
        <f>BIL!I34</f>
        <v>16</v>
      </c>
      <c r="B17" s="5">
        <f>BIL!J34</f>
        <v>0</v>
      </c>
      <c r="C17" s="5">
        <f>BIL!K34</f>
        <v>0</v>
      </c>
      <c r="D17" s="8">
        <v>0</v>
      </c>
      <c r="E17" s="8">
        <v>0</v>
      </c>
      <c r="F17" s="7">
        <f t="shared" si="0"/>
        <v>0</v>
      </c>
      <c r="G17" s="6" t="s">
        <v>2581</v>
      </c>
      <c r="I17" s="11" t="s">
        <v>74</v>
      </c>
      <c r="J17" s="8">
        <f t="shared" si="1"/>
        <v>0</v>
      </c>
    </row>
    <row r="18" spans="1:10">
      <c r="A18" s="5">
        <f>BIL!I35</f>
        <v>17</v>
      </c>
      <c r="B18" s="5">
        <f>BIL!J35</f>
        <v>0</v>
      </c>
      <c r="C18" s="5">
        <f>BIL!K35</f>
        <v>0</v>
      </c>
      <c r="D18" s="8">
        <v>0</v>
      </c>
      <c r="E18" s="8">
        <v>0</v>
      </c>
      <c r="F18" s="7">
        <f t="shared" si="0"/>
        <v>0</v>
      </c>
      <c r="G18" s="6" t="str">
        <f>IF(ISERROR(RefStr!D39),"-",UPPER(TRIM(RefStr!D39)))</f>
        <v>ALENKA SOLDAN</v>
      </c>
      <c r="I18" s="11" t="s">
        <v>75</v>
      </c>
      <c r="J18" s="8">
        <f t="shared" si="1"/>
        <v>0</v>
      </c>
    </row>
    <row r="19" spans="1:10">
      <c r="A19" s="5">
        <f>BIL!I36</f>
        <v>18</v>
      </c>
      <c r="B19" s="5">
        <f>BIL!J36</f>
        <v>58416</v>
      </c>
      <c r="C19" s="5">
        <f>BIL!K36</f>
        <v>41859</v>
      </c>
      <c r="D19" s="8">
        <v>0</v>
      </c>
      <c r="E19" s="8">
        <v>0</v>
      </c>
      <c r="F19" s="7">
        <f t="shared" si="0"/>
        <v>25584.12</v>
      </c>
      <c r="I19" s="11" t="s">
        <v>76</v>
      </c>
      <c r="J19" s="8">
        <f t="shared" si="1"/>
        <v>0</v>
      </c>
    </row>
    <row r="20" spans="1:10">
      <c r="A20" s="5">
        <f>BIL!I37</f>
        <v>19</v>
      </c>
      <c r="B20" s="5">
        <f>BIL!J37</f>
        <v>27023</v>
      </c>
      <c r="C20" s="5">
        <f>BIL!K37</f>
        <v>27023</v>
      </c>
      <c r="D20" s="8">
        <v>0</v>
      </c>
      <c r="E20" s="8">
        <v>0</v>
      </c>
      <c r="F20" s="7">
        <f t="shared" si="0"/>
        <v>15403.11</v>
      </c>
      <c r="G20" s="6" t="str">
        <f>IF(ISERROR(RefStr!D43),"-",UPPER(TRIM(RefStr!D43)))</f>
        <v>BOŽENA KRALJ</v>
      </c>
      <c r="I20" s="9" t="s">
        <v>77</v>
      </c>
      <c r="J20" s="8">
        <f t="shared" si="1"/>
        <v>0</v>
      </c>
    </row>
    <row r="21" spans="1:10">
      <c r="A21" s="5">
        <f>BIL!I38</f>
        <v>20</v>
      </c>
      <c r="B21" s="5">
        <f>BIL!J38</f>
        <v>27023</v>
      </c>
      <c r="C21" s="5">
        <f>BIL!K38</f>
        <v>27023</v>
      </c>
      <c r="D21" s="8">
        <v>0</v>
      </c>
      <c r="E21" s="8">
        <v>0</v>
      </c>
      <c r="F21" s="7">
        <f t="shared" si="0"/>
        <v>16213.800000000001</v>
      </c>
      <c r="G21" s="6" t="str">
        <f>IF(ISERROR(RefStr!D45),"-",UPPER(TRIM(RefStr!D45)))</f>
        <v>043485129</v>
      </c>
      <c r="I21" s="9" t="s">
        <v>78</v>
      </c>
      <c r="J21" s="8">
        <f t="shared" si="1"/>
        <v>0</v>
      </c>
    </row>
    <row r="22" spans="1:10">
      <c r="A22" s="5">
        <f>BIL!I39</f>
        <v>21</v>
      </c>
      <c r="B22" s="5">
        <f>BIL!J39</f>
        <v>0</v>
      </c>
      <c r="C22" s="5">
        <f>BIL!K39</f>
        <v>0</v>
      </c>
      <c r="D22" s="8">
        <v>0</v>
      </c>
      <c r="E22" s="8">
        <v>0</v>
      </c>
      <c r="F22" s="7">
        <f t="shared" si="0"/>
        <v>0</v>
      </c>
      <c r="G22" s="6" t="str">
        <f>IF(ISERROR(RefStr!D47),"-",UPPER(TRIM(RefStr!D47)))</f>
        <v/>
      </c>
      <c r="I22" s="11" t="s">
        <v>79</v>
      </c>
      <c r="J22" s="8">
        <f t="shared" si="1"/>
        <v>0</v>
      </c>
    </row>
    <row r="23" spans="1:10">
      <c r="A23" s="5">
        <f>BIL!I40</f>
        <v>22</v>
      </c>
      <c r="B23" s="5">
        <f>BIL!J40</f>
        <v>0</v>
      </c>
      <c r="C23" s="5">
        <f>BIL!K40</f>
        <v>0</v>
      </c>
      <c r="D23" s="8">
        <v>0</v>
      </c>
      <c r="E23" s="8">
        <v>0</v>
      </c>
      <c r="F23" s="7">
        <f t="shared" si="0"/>
        <v>0</v>
      </c>
      <c r="G23" s="6" t="str">
        <f>IF(ISERROR(RefStr!D49),"-",LOWER(TRIM(RefStr!D49)))</f>
        <v/>
      </c>
      <c r="I23" s="11" t="s">
        <v>80</v>
      </c>
      <c r="J23" s="8">
        <f t="shared" si="1"/>
        <v>0</v>
      </c>
    </row>
    <row r="24" spans="1:10">
      <c r="A24" s="5">
        <f>BIL!I41</f>
        <v>23</v>
      </c>
      <c r="B24" s="5">
        <f>BIL!J41</f>
        <v>36981</v>
      </c>
      <c r="C24" s="5">
        <f>BIL!K41</f>
        <v>40080</v>
      </c>
      <c r="D24" s="8">
        <v>0</v>
      </c>
      <c r="E24" s="8">
        <v>0</v>
      </c>
      <c r="F24" s="7">
        <f t="shared" si="0"/>
        <v>26942.43</v>
      </c>
      <c r="I24" s="11" t="s">
        <v>81</v>
      </c>
      <c r="J24" s="8">
        <f t="shared" si="1"/>
        <v>0</v>
      </c>
    </row>
    <row r="25" spans="1:10">
      <c r="A25" s="5">
        <f>BIL!I42</f>
        <v>24</v>
      </c>
      <c r="B25" s="5">
        <f>BIL!J42</f>
        <v>23304</v>
      </c>
      <c r="C25" s="5">
        <f>BIL!K42</f>
        <v>26403</v>
      </c>
      <c r="D25" s="8">
        <v>0</v>
      </c>
      <c r="E25" s="8">
        <v>0</v>
      </c>
      <c r="F25" s="7">
        <f t="shared" si="0"/>
        <v>18266.399999999998</v>
      </c>
      <c r="I25" s="11" t="s">
        <v>82</v>
      </c>
      <c r="J25" s="8">
        <f t="shared" si="1"/>
        <v>0</v>
      </c>
    </row>
    <row r="26" spans="1:10">
      <c r="A26" s="5">
        <f>BIL!I43</f>
        <v>25</v>
      </c>
      <c r="B26" s="5">
        <f>BIL!J43</f>
        <v>3474</v>
      </c>
      <c r="C26" s="5">
        <f>BIL!K43</f>
        <v>3474</v>
      </c>
      <c r="D26" s="8">
        <v>0</v>
      </c>
      <c r="E26" s="8">
        <v>0</v>
      </c>
      <c r="F26" s="7">
        <f t="shared" si="0"/>
        <v>2605.5</v>
      </c>
      <c r="G26" s="6" t="str">
        <f>MID(TRIM(RefStr!J15),1,4)</f>
        <v>2022</v>
      </c>
      <c r="I26" s="9" t="s">
        <v>83</v>
      </c>
      <c r="J26" s="8">
        <f t="shared" si="1"/>
        <v>0</v>
      </c>
    </row>
    <row r="27" spans="1:10">
      <c r="A27" s="5">
        <f>BIL!I44</f>
        <v>26</v>
      </c>
      <c r="B27" s="5">
        <f>BIL!J44</f>
        <v>5276</v>
      </c>
      <c r="C27" s="5">
        <f>BIL!K44</f>
        <v>5276</v>
      </c>
      <c r="D27" s="8">
        <v>0</v>
      </c>
      <c r="E27" s="8">
        <v>0</v>
      </c>
      <c r="F27" s="7">
        <f t="shared" si="0"/>
        <v>4115.28</v>
      </c>
      <c r="G27" s="234">
        <f>SUM(F2:F374)</f>
        <v>35262498.839999996</v>
      </c>
      <c r="I27" s="9" t="s">
        <v>2569</v>
      </c>
      <c r="J27" s="8">
        <f t="shared" si="1"/>
        <v>0</v>
      </c>
    </row>
    <row r="28" spans="1:10">
      <c r="A28" s="5">
        <f>BIL!I45</f>
        <v>27</v>
      </c>
      <c r="B28" s="5">
        <f>BIL!J45</f>
        <v>4927</v>
      </c>
      <c r="C28" s="5">
        <f>BIL!K45</f>
        <v>4927</v>
      </c>
      <c r="D28" s="8">
        <v>0</v>
      </c>
      <c r="E28" s="8">
        <v>0</v>
      </c>
      <c r="F28" s="7">
        <f t="shared" si="0"/>
        <v>3990.8700000000008</v>
      </c>
      <c r="G28" s="6" t="s">
        <v>2581</v>
      </c>
      <c r="H28" s="14"/>
      <c r="I28" s="9" t="s">
        <v>2570</v>
      </c>
      <c r="J28" s="8">
        <f t="shared" si="1"/>
        <v>0</v>
      </c>
    </row>
    <row r="29" spans="1:10">
      <c r="A29" s="5">
        <f>BIL!I46</f>
        <v>28</v>
      </c>
      <c r="B29" s="5">
        <f>BIL!J46</f>
        <v>0</v>
      </c>
      <c r="C29" s="5">
        <f>BIL!K46</f>
        <v>0</v>
      </c>
      <c r="D29" s="8">
        <v>0</v>
      </c>
      <c r="E29" s="8">
        <v>0</v>
      </c>
      <c r="F29" s="7">
        <f t="shared" si="0"/>
        <v>0</v>
      </c>
      <c r="G29" s="6" t="str">
        <f>MID(TRIM(RefStr!J15),6,2)</f>
        <v>12</v>
      </c>
      <c r="I29" s="9" t="s">
        <v>2571</v>
      </c>
      <c r="J29" s="8">
        <f t="shared" si="1"/>
        <v>0</v>
      </c>
    </row>
    <row r="30" spans="1:10">
      <c r="A30" s="5">
        <f>BIL!I47</f>
        <v>29</v>
      </c>
      <c r="B30" s="5">
        <f>BIL!J47</f>
        <v>0</v>
      </c>
      <c r="C30" s="5">
        <f>BIL!K47</f>
        <v>0</v>
      </c>
      <c r="D30" s="8">
        <v>0</v>
      </c>
      <c r="E30" s="8">
        <v>0</v>
      </c>
      <c r="F30" s="7">
        <f t="shared" si="0"/>
        <v>0</v>
      </c>
      <c r="G30" s="6">
        <f>PraviPod707!G30</f>
        <v>603</v>
      </c>
      <c r="I30" s="9" t="s">
        <v>2572</v>
      </c>
      <c r="J30" s="8">
        <f t="shared" si="1"/>
        <v>0</v>
      </c>
    </row>
    <row r="31" spans="1:10">
      <c r="A31" s="5">
        <f>BIL!I48</f>
        <v>30</v>
      </c>
      <c r="B31" s="5">
        <f>BIL!J48</f>
        <v>0</v>
      </c>
      <c r="C31" s="5">
        <f>BIL!K48</f>
        <v>0</v>
      </c>
      <c r="D31" s="8">
        <v>0</v>
      </c>
      <c r="E31" s="8">
        <v>0</v>
      </c>
      <c r="F31" s="7">
        <f t="shared" si="0"/>
        <v>0</v>
      </c>
      <c r="G31" s="6">
        <v>708</v>
      </c>
      <c r="I31" s="9" t="s">
        <v>2573</v>
      </c>
      <c r="J31" s="8">
        <f t="shared" si="1"/>
        <v>0</v>
      </c>
    </row>
    <row r="32" spans="1:10">
      <c r="A32" s="5">
        <f>BIL!I49</f>
        <v>31</v>
      </c>
      <c r="B32" s="5">
        <f>BIL!J49</f>
        <v>110000</v>
      </c>
      <c r="C32" s="5">
        <f>BIL!K49</f>
        <v>110000</v>
      </c>
      <c r="D32" s="8">
        <v>0</v>
      </c>
      <c r="E32" s="8">
        <v>0</v>
      </c>
      <c r="F32" s="7">
        <f t="shared" si="0"/>
        <v>102300</v>
      </c>
      <c r="G32" s="6">
        <v>0</v>
      </c>
      <c r="I32" s="9" t="s">
        <v>2574</v>
      </c>
      <c r="J32" s="8">
        <f t="shared" si="1"/>
        <v>0</v>
      </c>
    </row>
    <row r="33" spans="1:10">
      <c r="A33" s="5">
        <f>BIL!I50</f>
        <v>32</v>
      </c>
      <c r="B33" s="5">
        <f>BIL!J50</f>
        <v>110000</v>
      </c>
      <c r="C33" s="5">
        <f>BIL!K50</f>
        <v>110000</v>
      </c>
      <c r="D33" s="8">
        <v>0</v>
      </c>
      <c r="E33" s="8">
        <v>0</v>
      </c>
      <c r="F33" s="7">
        <f t="shared" si="0"/>
        <v>105600</v>
      </c>
      <c r="G33" s="6">
        <v>0</v>
      </c>
      <c r="I33" s="9" t="s">
        <v>2575</v>
      </c>
      <c r="J33" s="8">
        <f t="shared" si="1"/>
        <v>0</v>
      </c>
    </row>
    <row r="34" spans="1:10">
      <c r="A34" s="5">
        <f>BIL!I51</f>
        <v>33</v>
      </c>
      <c r="B34" s="5">
        <f>BIL!J51</f>
        <v>0</v>
      </c>
      <c r="C34" s="5">
        <f>BIL!K51</f>
        <v>0</v>
      </c>
      <c r="D34" s="8">
        <v>0</v>
      </c>
      <c r="E34" s="8">
        <v>0</v>
      </c>
      <c r="F34" s="7">
        <f t="shared" si="0"/>
        <v>0</v>
      </c>
      <c r="G34" s="6">
        <v>0</v>
      </c>
      <c r="I34" s="9" t="s">
        <v>2576</v>
      </c>
      <c r="J34" s="8">
        <f t="shared" si="1"/>
        <v>0</v>
      </c>
    </row>
    <row r="35" spans="1:10">
      <c r="A35" s="5">
        <f>BIL!I52</f>
        <v>34</v>
      </c>
      <c r="B35" s="5">
        <f>BIL!J52</f>
        <v>0</v>
      </c>
      <c r="C35" s="5">
        <f>BIL!K52</f>
        <v>0</v>
      </c>
      <c r="D35" s="8">
        <v>0</v>
      </c>
      <c r="E35" s="8">
        <v>0</v>
      </c>
      <c r="F35" s="7">
        <f t="shared" si="0"/>
        <v>0</v>
      </c>
      <c r="G35" s="6">
        <v>0</v>
      </c>
      <c r="I35" s="9" t="s">
        <v>2577</v>
      </c>
      <c r="J35" s="8">
        <f t="shared" si="1"/>
        <v>0</v>
      </c>
    </row>
    <row r="36" spans="1:10">
      <c r="A36" s="5">
        <f>BIL!I53</f>
        <v>35</v>
      </c>
      <c r="B36" s="5">
        <f>BIL!J53</f>
        <v>0</v>
      </c>
      <c r="C36" s="5">
        <f>BIL!K53</f>
        <v>0</v>
      </c>
      <c r="D36" s="8">
        <v>0</v>
      </c>
      <c r="E36" s="8">
        <v>0</v>
      </c>
      <c r="F36" s="7">
        <f t="shared" si="0"/>
        <v>0</v>
      </c>
      <c r="G36" s="6">
        <v>0</v>
      </c>
      <c r="I36" s="9" t="s">
        <v>2578</v>
      </c>
      <c r="J36" s="8">
        <f t="shared" si="1"/>
        <v>0</v>
      </c>
    </row>
    <row r="37" spans="1:10">
      <c r="A37" s="5">
        <f>BIL!I54</f>
        <v>36</v>
      </c>
      <c r="B37" s="5">
        <f>BIL!J54</f>
        <v>0</v>
      </c>
      <c r="C37" s="5">
        <f>BIL!K54</f>
        <v>0</v>
      </c>
      <c r="D37" s="8">
        <v>0</v>
      </c>
      <c r="E37" s="8">
        <v>0</v>
      </c>
      <c r="F37" s="7">
        <f t="shared" si="0"/>
        <v>0</v>
      </c>
      <c r="G37" s="8">
        <f>SUM(J2:J358)</f>
        <v>0</v>
      </c>
      <c r="I37" s="9" t="s">
        <v>2579</v>
      </c>
      <c r="J37" s="8">
        <f t="shared" si="1"/>
        <v>0</v>
      </c>
    </row>
    <row r="38" spans="1:10">
      <c r="A38" s="5">
        <f>BIL!I55</f>
        <v>37</v>
      </c>
      <c r="B38" s="5">
        <f>BIL!J55</f>
        <v>0</v>
      </c>
      <c r="C38" s="5">
        <f>BIL!K55</f>
        <v>0</v>
      </c>
      <c r="D38" s="8">
        <v>0</v>
      </c>
      <c r="E38" s="8">
        <v>0</v>
      </c>
      <c r="F38" s="7">
        <f t="shared" si="0"/>
        <v>0</v>
      </c>
      <c r="G38" s="6" t="str">
        <f>TEXT(INT(VALUE(RefStr!J13)),"00000000000")</f>
        <v>27620013350</v>
      </c>
      <c r="I38" s="9" t="s">
        <v>2397</v>
      </c>
      <c r="J38" s="8">
        <f t="shared" si="1"/>
        <v>0</v>
      </c>
    </row>
    <row r="39" spans="1:10">
      <c r="A39" s="5">
        <f>BIL!I56</f>
        <v>38</v>
      </c>
      <c r="B39" s="5">
        <f>BIL!J56</f>
        <v>0</v>
      </c>
      <c r="C39" s="5">
        <f>BIL!K56</f>
        <v>0</v>
      </c>
      <c r="D39" s="8">
        <v>0</v>
      </c>
      <c r="E39" s="8">
        <v>0</v>
      </c>
      <c r="F39" s="7">
        <f t="shared" si="0"/>
        <v>0</v>
      </c>
      <c r="G39" s="6" t="str">
        <f>TEXT(INT(VALUE(RefStr!J9)),"00000")</f>
        <v>71048</v>
      </c>
      <c r="I39" s="9" t="s">
        <v>2396</v>
      </c>
      <c r="J39" s="8">
        <f t="shared" si="1"/>
        <v>0</v>
      </c>
    </row>
    <row r="40" spans="1:10">
      <c r="A40" s="5">
        <f>BIL!I57</f>
        <v>39</v>
      </c>
      <c r="B40" s="5">
        <f>BIL!J57</f>
        <v>0</v>
      </c>
      <c r="C40" s="5">
        <f>BIL!K57</f>
        <v>0</v>
      </c>
      <c r="D40" s="8">
        <v>0</v>
      </c>
      <c r="E40" s="8">
        <v>0</v>
      </c>
      <c r="F40" s="7">
        <f t="shared" si="0"/>
        <v>0</v>
      </c>
      <c r="G40" s="6" t="str">
        <f>RefStr!J19</f>
        <v>DA</v>
      </c>
      <c r="I40" s="9" t="s">
        <v>1827</v>
      </c>
      <c r="J40" s="8">
        <f t="shared" si="1"/>
        <v>0</v>
      </c>
    </row>
    <row r="41" spans="1:10">
      <c r="A41" s="5">
        <f>BIL!I58</f>
        <v>40</v>
      </c>
      <c r="B41" s="5">
        <f>BIL!J58</f>
        <v>0</v>
      </c>
      <c r="C41" s="5">
        <f>BIL!K58</f>
        <v>0</v>
      </c>
      <c r="D41" s="8">
        <v>0</v>
      </c>
      <c r="E41" s="8">
        <v>0</v>
      </c>
      <c r="F41" s="7">
        <f t="shared" si="0"/>
        <v>0</v>
      </c>
      <c r="G41" s="6" t="str">
        <f>IF(RefStr!E5&lt;&gt;"",TEXT(RefStr!E5,"YYYYMMDD"),"")</f>
        <v>20220101</v>
      </c>
      <c r="I41" s="9" t="s">
        <v>1207</v>
      </c>
      <c r="J41" s="8">
        <f t="shared" si="1"/>
        <v>0</v>
      </c>
    </row>
    <row r="42" spans="1:10">
      <c r="A42" s="5">
        <f>BIL!I59</f>
        <v>41</v>
      </c>
      <c r="B42" s="5">
        <f>BIL!J59</f>
        <v>0</v>
      </c>
      <c r="C42" s="5">
        <f>BIL!K59</f>
        <v>0</v>
      </c>
      <c r="D42" s="8">
        <v>0</v>
      </c>
      <c r="E42" s="8">
        <v>0</v>
      </c>
      <c r="F42" s="7">
        <f t="shared" si="0"/>
        <v>0</v>
      </c>
      <c r="G42" s="6" t="str">
        <f>IF(RefStr!G5&lt;&gt;"",TEXT(RefStr!G5,"YYYYMMDD"),"")</f>
        <v>20221231</v>
      </c>
      <c r="I42" s="9" t="s">
        <v>1208</v>
      </c>
      <c r="J42" s="8">
        <f t="shared" si="1"/>
        <v>0</v>
      </c>
    </row>
    <row r="43" spans="1:10">
      <c r="A43" s="5">
        <f>BIL!I60</f>
        <v>42</v>
      </c>
      <c r="B43" s="5">
        <f>BIL!J60</f>
        <v>0</v>
      </c>
      <c r="C43" s="5">
        <f>BIL!K60</f>
        <v>0</v>
      </c>
      <c r="D43" s="8">
        <v>0</v>
      </c>
      <c r="E43" s="8">
        <v>0</v>
      </c>
      <c r="F43" s="7">
        <f t="shared" si="0"/>
        <v>0</v>
      </c>
      <c r="G43" s="234">
        <f>IF(RefStr!N1=707,PraviPod707!G27+PraviPod709!G27+PraviPod710!G27+SUM(PraviPod708!F2:F203),SUM(PraviPod708!G27)+PraviPod709!G27+PraviPod710!G27)</f>
        <v>35262498.839999996</v>
      </c>
      <c r="I43" s="9" t="s">
        <v>1494</v>
      </c>
      <c r="J43" s="8">
        <f t="shared" si="1"/>
        <v>0</v>
      </c>
    </row>
    <row r="44" spans="1:10">
      <c r="A44" s="5">
        <f>BIL!I61</f>
        <v>43</v>
      </c>
      <c r="B44" s="5">
        <f>BIL!J61</f>
        <v>0</v>
      </c>
      <c r="C44" s="5">
        <f>BIL!K61</f>
        <v>0</v>
      </c>
      <c r="D44" s="8">
        <v>0</v>
      </c>
      <c r="E44" s="8">
        <v>0</v>
      </c>
      <c r="F44" s="7">
        <f t="shared" si="0"/>
        <v>0</v>
      </c>
      <c r="J44" s="8">
        <f t="shared" si="1"/>
        <v>0</v>
      </c>
    </row>
    <row r="45" spans="1:10">
      <c r="A45" s="5">
        <f>BIL!I62</f>
        <v>44</v>
      </c>
      <c r="B45" s="5">
        <f>BIL!J62</f>
        <v>0</v>
      </c>
      <c r="C45" s="5">
        <f>BIL!K62</f>
        <v>0</v>
      </c>
      <c r="D45" s="8">
        <v>0</v>
      </c>
      <c r="E45" s="8">
        <v>0</v>
      </c>
      <c r="F45" s="7">
        <f t="shared" si="0"/>
        <v>0</v>
      </c>
      <c r="J45" s="8">
        <f t="shared" si="1"/>
        <v>0</v>
      </c>
    </row>
    <row r="46" spans="1:10">
      <c r="A46" s="5">
        <f>BIL!I63</f>
        <v>45</v>
      </c>
      <c r="B46" s="5">
        <f>BIL!J63</f>
        <v>0</v>
      </c>
      <c r="C46" s="5">
        <f>BIL!K63</f>
        <v>0</v>
      </c>
      <c r="D46" s="8">
        <v>0</v>
      </c>
      <c r="E46" s="8">
        <v>0</v>
      </c>
      <c r="F46" s="7">
        <f t="shared" si="0"/>
        <v>0</v>
      </c>
      <c r="J46" s="8">
        <f t="shared" si="1"/>
        <v>0</v>
      </c>
    </row>
    <row r="47" spans="1:10">
      <c r="A47" s="5">
        <f>BIL!I64</f>
        <v>46</v>
      </c>
      <c r="B47" s="5">
        <f>BIL!J64</f>
        <v>115588</v>
      </c>
      <c r="C47" s="5">
        <f>BIL!K64</f>
        <v>135244</v>
      </c>
      <c r="D47" s="8">
        <v>0</v>
      </c>
      <c r="E47" s="8">
        <v>0</v>
      </c>
      <c r="F47" s="7">
        <f t="shared" si="0"/>
        <v>177594.96000000002</v>
      </c>
      <c r="J47" s="8">
        <f t="shared" si="1"/>
        <v>0</v>
      </c>
    </row>
    <row r="48" spans="1:10">
      <c r="A48" s="5">
        <f>BIL!I65</f>
        <v>47</v>
      </c>
      <c r="B48" s="5">
        <f>BIL!J65</f>
        <v>0</v>
      </c>
      <c r="C48" s="5">
        <f>BIL!K65</f>
        <v>0</v>
      </c>
      <c r="D48" s="8">
        <v>0</v>
      </c>
      <c r="E48" s="8">
        <v>0</v>
      </c>
      <c r="F48" s="7">
        <f t="shared" si="0"/>
        <v>0</v>
      </c>
      <c r="J48" s="8">
        <f t="shared" si="1"/>
        <v>0</v>
      </c>
    </row>
    <row r="49" spans="1:10">
      <c r="A49" s="5">
        <f>BIL!I66</f>
        <v>48</v>
      </c>
      <c r="B49" s="5">
        <f>BIL!J66</f>
        <v>0</v>
      </c>
      <c r="C49" s="5">
        <f>BIL!K66</f>
        <v>0</v>
      </c>
      <c r="D49" s="8">
        <v>0</v>
      </c>
      <c r="E49" s="8">
        <v>0</v>
      </c>
      <c r="F49" s="7">
        <f t="shared" si="0"/>
        <v>0</v>
      </c>
      <c r="J49" s="8">
        <f t="shared" si="1"/>
        <v>0</v>
      </c>
    </row>
    <row r="50" spans="1:10">
      <c r="A50" s="5">
        <f>BIL!I67</f>
        <v>49</v>
      </c>
      <c r="B50" s="5">
        <f>BIL!J67</f>
        <v>0</v>
      </c>
      <c r="C50" s="5">
        <f>BIL!K67</f>
        <v>0</v>
      </c>
      <c r="D50" s="8">
        <v>0</v>
      </c>
      <c r="E50" s="8">
        <v>0</v>
      </c>
      <c r="F50" s="7">
        <f t="shared" si="0"/>
        <v>0</v>
      </c>
      <c r="J50" s="8">
        <f t="shared" si="1"/>
        <v>0</v>
      </c>
    </row>
    <row r="51" spans="1:10">
      <c r="A51" s="5">
        <f>BIL!I68</f>
        <v>50</v>
      </c>
      <c r="B51" s="5">
        <f>BIL!J68</f>
        <v>0</v>
      </c>
      <c r="C51" s="5">
        <f>BIL!K68</f>
        <v>0</v>
      </c>
      <c r="D51" s="8">
        <v>0</v>
      </c>
      <c r="E51" s="8">
        <v>0</v>
      </c>
      <c r="F51" s="7">
        <f t="shared" si="0"/>
        <v>0</v>
      </c>
      <c r="J51" s="8">
        <f t="shared" si="1"/>
        <v>0</v>
      </c>
    </row>
    <row r="52" spans="1:10">
      <c r="A52" s="5">
        <f>BIL!I69</f>
        <v>51</v>
      </c>
      <c r="B52" s="5">
        <f>BIL!J69</f>
        <v>0</v>
      </c>
      <c r="C52" s="5">
        <f>BIL!K69</f>
        <v>0</v>
      </c>
      <c r="D52" s="8">
        <v>0</v>
      </c>
      <c r="E52" s="8">
        <v>0</v>
      </c>
      <c r="F52" s="7">
        <f t="shared" si="0"/>
        <v>0</v>
      </c>
      <c r="J52" s="8">
        <f t="shared" si="1"/>
        <v>0</v>
      </c>
    </row>
    <row r="53" spans="1:10">
      <c r="A53" s="5">
        <f>BIL!I70</f>
        <v>52</v>
      </c>
      <c r="B53" s="5">
        <f>BIL!J70</f>
        <v>0</v>
      </c>
      <c r="C53" s="5">
        <f>BIL!K70</f>
        <v>0</v>
      </c>
      <c r="D53" s="8">
        <v>0</v>
      </c>
      <c r="E53" s="8">
        <v>0</v>
      </c>
      <c r="F53" s="7">
        <f t="shared" si="0"/>
        <v>0</v>
      </c>
      <c r="J53" s="8">
        <f t="shared" si="1"/>
        <v>0</v>
      </c>
    </row>
    <row r="54" spans="1:10">
      <c r="A54" s="5">
        <f>BIL!I71</f>
        <v>53</v>
      </c>
      <c r="B54" s="5">
        <f>BIL!J71</f>
        <v>21662</v>
      </c>
      <c r="C54" s="5">
        <f>BIL!K71</f>
        <v>25262</v>
      </c>
      <c r="D54" s="8">
        <v>0</v>
      </c>
      <c r="E54" s="8">
        <v>0</v>
      </c>
      <c r="F54" s="7">
        <f t="shared" si="0"/>
        <v>38258.58</v>
      </c>
      <c r="J54" s="8">
        <f t="shared" si="1"/>
        <v>0</v>
      </c>
    </row>
    <row r="55" spans="1:10">
      <c r="A55" s="5">
        <f>BIL!I72</f>
        <v>54</v>
      </c>
      <c r="B55" s="5">
        <f>BIL!J72</f>
        <v>21662</v>
      </c>
      <c r="C55" s="5">
        <f>BIL!K72</f>
        <v>25262</v>
      </c>
      <c r="D55" s="8">
        <v>0</v>
      </c>
      <c r="E55" s="8">
        <v>0</v>
      </c>
      <c r="F55" s="7">
        <f t="shared" si="0"/>
        <v>38980.44</v>
      </c>
      <c r="J55" s="8">
        <f t="shared" si="1"/>
        <v>0</v>
      </c>
    </row>
    <row r="56" spans="1:10">
      <c r="A56" s="5">
        <f>BIL!I73</f>
        <v>55</v>
      </c>
      <c r="B56" s="5">
        <f>BIL!J73</f>
        <v>0</v>
      </c>
      <c r="C56" s="5">
        <f>BIL!K73</f>
        <v>0</v>
      </c>
      <c r="D56" s="8">
        <v>0</v>
      </c>
      <c r="E56" s="8">
        <v>0</v>
      </c>
      <c r="F56" s="7">
        <f t="shared" si="0"/>
        <v>0</v>
      </c>
      <c r="J56" s="8">
        <f t="shared" si="1"/>
        <v>0</v>
      </c>
    </row>
    <row r="57" spans="1:10">
      <c r="A57" s="5">
        <f>BIL!I74</f>
        <v>56</v>
      </c>
      <c r="B57" s="5">
        <f>BIL!J74</f>
        <v>0</v>
      </c>
      <c r="C57" s="5">
        <f>BIL!K74</f>
        <v>0</v>
      </c>
      <c r="D57" s="8">
        <v>0</v>
      </c>
      <c r="E57" s="8">
        <v>0</v>
      </c>
      <c r="F57" s="7">
        <f t="shared" si="0"/>
        <v>0</v>
      </c>
      <c r="J57" s="8">
        <f t="shared" si="1"/>
        <v>0</v>
      </c>
    </row>
    <row r="58" spans="1:10">
      <c r="A58" s="5">
        <f>BIL!I75</f>
        <v>57</v>
      </c>
      <c r="B58" s="5">
        <f>BIL!J75</f>
        <v>0</v>
      </c>
      <c r="C58" s="5">
        <f>BIL!K75</f>
        <v>0</v>
      </c>
      <c r="D58" s="8">
        <v>0</v>
      </c>
      <c r="E58" s="8">
        <v>0</v>
      </c>
      <c r="F58" s="7">
        <f t="shared" si="0"/>
        <v>0</v>
      </c>
      <c r="J58" s="8">
        <f t="shared" si="1"/>
        <v>0</v>
      </c>
    </row>
    <row r="59" spans="1:10">
      <c r="A59" s="5">
        <f>BIL!I76</f>
        <v>58</v>
      </c>
      <c r="B59" s="5">
        <f>BIL!J76</f>
        <v>0</v>
      </c>
      <c r="C59" s="5">
        <f>BIL!K76</f>
        <v>0</v>
      </c>
      <c r="D59" s="8">
        <v>0</v>
      </c>
      <c r="E59" s="8">
        <v>0</v>
      </c>
      <c r="F59" s="7">
        <f t="shared" si="0"/>
        <v>0</v>
      </c>
      <c r="J59" s="8">
        <f t="shared" si="1"/>
        <v>0</v>
      </c>
    </row>
    <row r="60" spans="1:10">
      <c r="A60" s="5">
        <f>BIL!I77</f>
        <v>59</v>
      </c>
      <c r="B60" s="5">
        <f>BIL!J77</f>
        <v>0</v>
      </c>
      <c r="C60" s="5">
        <f>BIL!K77</f>
        <v>0</v>
      </c>
      <c r="D60" s="8">
        <v>0</v>
      </c>
      <c r="E60" s="8">
        <v>0</v>
      </c>
      <c r="F60" s="7">
        <f t="shared" si="0"/>
        <v>0</v>
      </c>
      <c r="J60" s="8">
        <f t="shared" si="1"/>
        <v>0</v>
      </c>
    </row>
    <row r="61" spans="1:10">
      <c r="A61" s="5">
        <f>BIL!I78</f>
        <v>60</v>
      </c>
      <c r="B61" s="5">
        <f>BIL!J78</f>
        <v>0</v>
      </c>
      <c r="C61" s="5">
        <f>BIL!K78</f>
        <v>0</v>
      </c>
      <c r="D61" s="8">
        <v>0</v>
      </c>
      <c r="E61" s="8">
        <v>0</v>
      </c>
      <c r="F61" s="7">
        <f t="shared" si="0"/>
        <v>0</v>
      </c>
      <c r="J61" s="8">
        <f t="shared" si="1"/>
        <v>0</v>
      </c>
    </row>
    <row r="62" spans="1:10">
      <c r="A62" s="5">
        <f>BIL!I79</f>
        <v>61</v>
      </c>
      <c r="B62" s="5">
        <f>BIL!J79</f>
        <v>0</v>
      </c>
      <c r="C62" s="5">
        <f>BIL!K79</f>
        <v>0</v>
      </c>
      <c r="D62" s="8">
        <v>0</v>
      </c>
      <c r="E62" s="8">
        <v>0</v>
      </c>
      <c r="F62" s="7">
        <f t="shared" si="0"/>
        <v>0</v>
      </c>
      <c r="J62" s="8">
        <f t="shared" si="1"/>
        <v>0</v>
      </c>
    </row>
    <row r="63" spans="1:10">
      <c r="A63" s="5">
        <f>BIL!I80</f>
        <v>62</v>
      </c>
      <c r="B63" s="5">
        <f>BIL!J80</f>
        <v>0</v>
      </c>
      <c r="C63" s="5">
        <f>BIL!K80</f>
        <v>0</v>
      </c>
      <c r="D63" s="8">
        <v>0</v>
      </c>
      <c r="E63" s="8">
        <v>0</v>
      </c>
      <c r="F63" s="7">
        <f t="shared" si="0"/>
        <v>0</v>
      </c>
      <c r="J63" s="8">
        <f t="shared" si="1"/>
        <v>0</v>
      </c>
    </row>
    <row r="64" spans="1:10">
      <c r="A64" s="5">
        <f>BIL!I81</f>
        <v>63</v>
      </c>
      <c r="B64" s="5">
        <f>BIL!J81</f>
        <v>0</v>
      </c>
      <c r="C64" s="5">
        <f>BIL!K81</f>
        <v>0</v>
      </c>
      <c r="D64" s="8">
        <v>0</v>
      </c>
      <c r="E64" s="8">
        <v>0</v>
      </c>
      <c r="F64" s="7">
        <f t="shared" si="0"/>
        <v>0</v>
      </c>
      <c r="J64" s="8">
        <f t="shared" si="1"/>
        <v>0</v>
      </c>
    </row>
    <row r="65" spans="1:10">
      <c r="A65" s="5">
        <f>BIL!I82</f>
        <v>64</v>
      </c>
      <c r="B65" s="5">
        <f>BIL!J82</f>
        <v>2991</v>
      </c>
      <c r="C65" s="5">
        <f>BIL!K82</f>
        <v>5547</v>
      </c>
      <c r="D65" s="8">
        <v>0</v>
      </c>
      <c r="E65" s="8">
        <v>0</v>
      </c>
      <c r="F65" s="7">
        <f t="shared" si="0"/>
        <v>9014.4</v>
      </c>
      <c r="J65" s="8">
        <f t="shared" si="1"/>
        <v>0</v>
      </c>
    </row>
    <row r="66" spans="1:10">
      <c r="A66" s="5">
        <f>BIL!I83</f>
        <v>65</v>
      </c>
      <c r="B66" s="5">
        <f>BIL!J83</f>
        <v>2991</v>
      </c>
      <c r="C66" s="5">
        <f>BIL!K83</f>
        <v>5547</v>
      </c>
      <c r="D66" s="8">
        <v>0</v>
      </c>
      <c r="E66" s="8">
        <v>0</v>
      </c>
      <c r="F66" s="7">
        <f t="shared" ref="F66:F129" si="2">A66/100*B66+A66/50*C66</f>
        <v>9155.25</v>
      </c>
      <c r="J66" s="8">
        <f t="shared" si="1"/>
        <v>0</v>
      </c>
    </row>
    <row r="67" spans="1:10">
      <c r="A67" s="5">
        <f>BIL!I84</f>
        <v>66</v>
      </c>
      <c r="B67" s="5">
        <f>BIL!J84</f>
        <v>2991</v>
      </c>
      <c r="C67" s="5">
        <f>BIL!K84</f>
        <v>5547</v>
      </c>
      <c r="D67" s="8">
        <v>0</v>
      </c>
      <c r="E67" s="8">
        <v>0</v>
      </c>
      <c r="F67" s="7">
        <f t="shared" si="2"/>
        <v>9296.1</v>
      </c>
      <c r="J67" s="8">
        <f t="shared" ref="J67:J130" si="3">ABS(B67-ROUND(B67,0))+ABS(C67-ROUND(C67,0))</f>
        <v>0</v>
      </c>
    </row>
    <row r="68" spans="1:10">
      <c r="A68" s="5">
        <f>BIL!I85</f>
        <v>67</v>
      </c>
      <c r="B68" s="5">
        <f>BIL!J85</f>
        <v>0</v>
      </c>
      <c r="C68" s="5">
        <f>BIL!K85</f>
        <v>0</v>
      </c>
      <c r="D68" s="8">
        <v>0</v>
      </c>
      <c r="E68" s="8">
        <v>0</v>
      </c>
      <c r="F68" s="7">
        <f t="shared" si="2"/>
        <v>0</v>
      </c>
      <c r="J68" s="8">
        <f t="shared" si="3"/>
        <v>0</v>
      </c>
    </row>
    <row r="69" spans="1:10">
      <c r="A69" s="5">
        <f>BIL!I86</f>
        <v>68</v>
      </c>
      <c r="B69" s="5">
        <f>BIL!J86</f>
        <v>0</v>
      </c>
      <c r="C69" s="5">
        <f>BIL!K86</f>
        <v>0</v>
      </c>
      <c r="D69" s="8">
        <v>0</v>
      </c>
      <c r="E69" s="8">
        <v>0</v>
      </c>
      <c r="F69" s="7">
        <f t="shared" si="2"/>
        <v>0</v>
      </c>
      <c r="J69" s="8">
        <f t="shared" si="3"/>
        <v>0</v>
      </c>
    </row>
    <row r="70" spans="1:10">
      <c r="A70" s="5">
        <f>BIL!I87</f>
        <v>69</v>
      </c>
      <c r="B70" s="5">
        <f>BIL!J87</f>
        <v>0</v>
      </c>
      <c r="C70" s="5">
        <f>BIL!K87</f>
        <v>0</v>
      </c>
      <c r="D70" s="8">
        <v>0</v>
      </c>
      <c r="E70" s="8">
        <v>0</v>
      </c>
      <c r="F70" s="7">
        <f t="shared" si="2"/>
        <v>0</v>
      </c>
      <c r="J70" s="8">
        <f t="shared" si="3"/>
        <v>0</v>
      </c>
    </row>
    <row r="71" spans="1:10">
      <c r="A71" s="5">
        <f>BIL!I88</f>
        <v>70</v>
      </c>
      <c r="B71" s="5">
        <f>BIL!J88</f>
        <v>0</v>
      </c>
      <c r="C71" s="5">
        <f>BIL!K88</f>
        <v>0</v>
      </c>
      <c r="D71" s="8">
        <v>0</v>
      </c>
      <c r="E71" s="8">
        <v>0</v>
      </c>
      <c r="F71" s="7">
        <f t="shared" si="2"/>
        <v>0</v>
      </c>
      <c r="J71" s="8">
        <f t="shared" si="3"/>
        <v>0</v>
      </c>
    </row>
    <row r="72" spans="1:10">
      <c r="A72" s="5">
        <f>BIL!I89</f>
        <v>71</v>
      </c>
      <c r="B72" s="5">
        <f>BIL!J89</f>
        <v>0</v>
      </c>
      <c r="C72" s="5">
        <f>BIL!K89</f>
        <v>0</v>
      </c>
      <c r="D72" s="8">
        <v>0</v>
      </c>
      <c r="E72" s="8">
        <v>0</v>
      </c>
      <c r="F72" s="7">
        <f t="shared" si="2"/>
        <v>0</v>
      </c>
      <c r="J72" s="8">
        <f t="shared" si="3"/>
        <v>0</v>
      </c>
    </row>
    <row r="73" spans="1:10">
      <c r="A73" s="5">
        <f>BIL!I90</f>
        <v>72</v>
      </c>
      <c r="B73" s="5">
        <f>BIL!J90</f>
        <v>0</v>
      </c>
      <c r="C73" s="5">
        <f>BIL!K90</f>
        <v>0</v>
      </c>
      <c r="D73" s="8">
        <v>0</v>
      </c>
      <c r="E73" s="8">
        <v>0</v>
      </c>
      <c r="F73" s="7">
        <f t="shared" si="2"/>
        <v>0</v>
      </c>
      <c r="J73" s="8">
        <f t="shared" si="3"/>
        <v>0</v>
      </c>
    </row>
    <row r="74" spans="1:10">
      <c r="A74" s="5">
        <f>BIL!I91</f>
        <v>73</v>
      </c>
      <c r="B74" s="5">
        <f>BIL!J91</f>
        <v>0</v>
      </c>
      <c r="C74" s="5">
        <f>BIL!K91</f>
        <v>0</v>
      </c>
      <c r="D74" s="8">
        <v>0</v>
      </c>
      <c r="E74" s="8">
        <v>0</v>
      </c>
      <c r="F74" s="7">
        <f t="shared" si="2"/>
        <v>0</v>
      </c>
      <c r="J74" s="8">
        <f t="shared" si="3"/>
        <v>0</v>
      </c>
    </row>
    <row r="75" spans="1:10">
      <c r="A75" s="5">
        <f>BIL!I92</f>
        <v>74</v>
      </c>
      <c r="B75" s="5">
        <f>BIL!J92</f>
        <v>42922</v>
      </c>
      <c r="C75" s="5">
        <f>BIL!K92</f>
        <v>53165</v>
      </c>
      <c r="D75" s="8">
        <v>0</v>
      </c>
      <c r="E75" s="8">
        <v>0</v>
      </c>
      <c r="F75" s="7">
        <f t="shared" si="2"/>
        <v>110446.48</v>
      </c>
      <c r="J75" s="8">
        <f t="shared" si="3"/>
        <v>0</v>
      </c>
    </row>
    <row r="76" spans="1:10">
      <c r="A76" s="5">
        <f>BIL!I93</f>
        <v>75</v>
      </c>
      <c r="B76" s="5">
        <f>BIL!J93</f>
        <v>42922</v>
      </c>
      <c r="C76" s="5">
        <f>BIL!K93</f>
        <v>53165</v>
      </c>
      <c r="D76" s="8">
        <v>0</v>
      </c>
      <c r="E76" s="8">
        <v>0</v>
      </c>
      <c r="F76" s="7">
        <f t="shared" si="2"/>
        <v>111939</v>
      </c>
      <c r="J76" s="8">
        <f t="shared" si="3"/>
        <v>0</v>
      </c>
    </row>
    <row r="77" spans="1:10">
      <c r="A77" s="5">
        <f>BIL!I94</f>
        <v>76</v>
      </c>
      <c r="B77" s="5">
        <f>BIL!J94</f>
        <v>42922</v>
      </c>
      <c r="C77" s="5">
        <f>BIL!K94</f>
        <v>47260</v>
      </c>
      <c r="D77" s="8">
        <v>0</v>
      </c>
      <c r="E77" s="8">
        <v>0</v>
      </c>
      <c r="F77" s="7">
        <f t="shared" si="2"/>
        <v>104455.92</v>
      </c>
      <c r="J77" s="8">
        <f t="shared" si="3"/>
        <v>0</v>
      </c>
    </row>
    <row r="78" spans="1:10">
      <c r="A78" s="5">
        <f>BIL!I95</f>
        <v>77</v>
      </c>
      <c r="B78" s="5">
        <f>BIL!J95</f>
        <v>42922</v>
      </c>
      <c r="C78" s="5">
        <f>BIL!K95</f>
        <v>47260</v>
      </c>
      <c r="D78" s="8">
        <v>0</v>
      </c>
      <c r="E78" s="8">
        <v>0</v>
      </c>
      <c r="F78" s="7">
        <f t="shared" si="2"/>
        <v>105830.34000000001</v>
      </c>
      <c r="J78" s="8">
        <f t="shared" si="3"/>
        <v>0</v>
      </c>
    </row>
    <row r="79" spans="1:10">
      <c r="A79" s="5">
        <f>BIL!I96</f>
        <v>78</v>
      </c>
      <c r="B79" s="5">
        <f>BIL!J96</f>
        <v>0</v>
      </c>
      <c r="C79" s="5">
        <f>BIL!K96</f>
        <v>0</v>
      </c>
      <c r="D79" s="8">
        <v>0</v>
      </c>
      <c r="E79" s="8">
        <v>0</v>
      </c>
      <c r="F79" s="7">
        <f t="shared" si="2"/>
        <v>0</v>
      </c>
      <c r="J79" s="8">
        <f t="shared" si="3"/>
        <v>0</v>
      </c>
    </row>
    <row r="80" spans="1:10">
      <c r="A80" s="5">
        <f>BIL!I97</f>
        <v>79</v>
      </c>
      <c r="B80" s="5">
        <f>BIL!J97</f>
        <v>0</v>
      </c>
      <c r="C80" s="5">
        <f>BIL!K97</f>
        <v>0</v>
      </c>
      <c r="D80" s="8">
        <v>0</v>
      </c>
      <c r="E80" s="8">
        <v>0</v>
      </c>
      <c r="F80" s="7">
        <f t="shared" si="2"/>
        <v>0</v>
      </c>
      <c r="J80" s="8">
        <f t="shared" si="3"/>
        <v>0</v>
      </c>
    </row>
    <row r="81" spans="1:10">
      <c r="A81" s="5">
        <f>BIL!I98</f>
        <v>80</v>
      </c>
      <c r="B81" s="5">
        <f>BIL!J98</f>
        <v>0</v>
      </c>
      <c r="C81" s="5">
        <f>BIL!K98</f>
        <v>5905</v>
      </c>
      <c r="D81" s="8">
        <v>0</v>
      </c>
      <c r="E81" s="8">
        <v>0</v>
      </c>
      <c r="F81" s="7">
        <f t="shared" si="2"/>
        <v>9448</v>
      </c>
      <c r="J81" s="8">
        <f t="shared" si="3"/>
        <v>0</v>
      </c>
    </row>
    <row r="82" spans="1:10">
      <c r="A82" s="5">
        <f>BIL!I99</f>
        <v>81</v>
      </c>
      <c r="B82" s="5">
        <f>BIL!J99</f>
        <v>0</v>
      </c>
      <c r="C82" s="5">
        <f>BIL!K99</f>
        <v>0</v>
      </c>
      <c r="D82" s="8">
        <v>0</v>
      </c>
      <c r="E82" s="8">
        <v>0</v>
      </c>
      <c r="F82" s="7">
        <f t="shared" si="2"/>
        <v>0</v>
      </c>
      <c r="J82" s="8">
        <f t="shared" si="3"/>
        <v>0</v>
      </c>
    </row>
    <row r="83" spans="1:10">
      <c r="A83" s="5">
        <f>BIL!I100</f>
        <v>82</v>
      </c>
      <c r="B83" s="5">
        <f>BIL!J100</f>
        <v>0</v>
      </c>
      <c r="C83" s="5">
        <f>BIL!K100</f>
        <v>0</v>
      </c>
      <c r="D83" s="8">
        <v>0</v>
      </c>
      <c r="E83" s="8">
        <v>0</v>
      </c>
      <c r="F83" s="7">
        <f t="shared" si="2"/>
        <v>0</v>
      </c>
      <c r="J83" s="8">
        <f t="shared" si="3"/>
        <v>0</v>
      </c>
    </row>
    <row r="84" spans="1:10">
      <c r="A84" s="5">
        <f>BIL!I101</f>
        <v>83</v>
      </c>
      <c r="B84" s="5">
        <f>BIL!J101</f>
        <v>0</v>
      </c>
      <c r="C84" s="5">
        <f>BIL!K101</f>
        <v>0</v>
      </c>
      <c r="D84" s="8">
        <v>0</v>
      </c>
      <c r="E84" s="8">
        <v>0</v>
      </c>
      <c r="F84" s="7">
        <f t="shared" si="2"/>
        <v>0</v>
      </c>
      <c r="J84" s="8">
        <f t="shared" si="3"/>
        <v>0</v>
      </c>
    </row>
    <row r="85" spans="1:10">
      <c r="A85" s="5">
        <f>BIL!I102</f>
        <v>84</v>
      </c>
      <c r="B85" s="5">
        <f>BIL!J102</f>
        <v>0</v>
      </c>
      <c r="C85" s="5">
        <f>BIL!K102</f>
        <v>0</v>
      </c>
      <c r="D85" s="8">
        <v>0</v>
      </c>
      <c r="E85" s="8">
        <v>0</v>
      </c>
      <c r="F85" s="7">
        <f t="shared" si="2"/>
        <v>0</v>
      </c>
      <c r="J85" s="8">
        <f t="shared" si="3"/>
        <v>0</v>
      </c>
    </row>
    <row r="86" spans="1:10">
      <c r="A86" s="5">
        <f>BIL!I103</f>
        <v>85</v>
      </c>
      <c r="B86" s="5">
        <f>BIL!J103</f>
        <v>0</v>
      </c>
      <c r="C86" s="5">
        <f>BIL!K103</f>
        <v>0</v>
      </c>
      <c r="D86" s="8">
        <v>0</v>
      </c>
      <c r="E86" s="8">
        <v>0</v>
      </c>
      <c r="F86" s="7">
        <f t="shared" si="2"/>
        <v>0</v>
      </c>
      <c r="J86" s="8">
        <f t="shared" si="3"/>
        <v>0</v>
      </c>
    </row>
    <row r="87" spans="1:10">
      <c r="A87" s="5">
        <f>BIL!I104</f>
        <v>86</v>
      </c>
      <c r="B87" s="5">
        <f>BIL!J104</f>
        <v>0</v>
      </c>
      <c r="C87" s="5">
        <f>BIL!K104</f>
        <v>0</v>
      </c>
      <c r="D87" s="8">
        <v>0</v>
      </c>
      <c r="E87" s="8">
        <v>0</v>
      </c>
      <c r="F87" s="7">
        <f t="shared" si="2"/>
        <v>0</v>
      </c>
      <c r="J87" s="8">
        <f t="shared" si="3"/>
        <v>0</v>
      </c>
    </row>
    <row r="88" spans="1:10">
      <c r="A88" s="5">
        <f>BIL!I105</f>
        <v>87</v>
      </c>
      <c r="B88" s="5">
        <f>BIL!J105</f>
        <v>0</v>
      </c>
      <c r="C88" s="5">
        <f>BIL!K105</f>
        <v>0</v>
      </c>
      <c r="D88" s="8">
        <v>0</v>
      </c>
      <c r="E88" s="8">
        <v>0</v>
      </c>
      <c r="F88" s="7">
        <f t="shared" si="2"/>
        <v>0</v>
      </c>
      <c r="J88" s="8">
        <f t="shared" si="3"/>
        <v>0</v>
      </c>
    </row>
    <row r="89" spans="1:10">
      <c r="A89" s="5">
        <f>BIL!I106</f>
        <v>88</v>
      </c>
      <c r="B89" s="5">
        <f>BIL!J106</f>
        <v>0</v>
      </c>
      <c r="C89" s="5">
        <f>BIL!K106</f>
        <v>0</v>
      </c>
      <c r="D89" s="8">
        <v>0</v>
      </c>
      <c r="E89" s="8">
        <v>0</v>
      </c>
      <c r="F89" s="7">
        <f t="shared" si="2"/>
        <v>0</v>
      </c>
      <c r="J89" s="8">
        <f t="shared" si="3"/>
        <v>0</v>
      </c>
    </row>
    <row r="90" spans="1:10">
      <c r="A90" s="5">
        <f>BIL!I107</f>
        <v>89</v>
      </c>
      <c r="B90" s="5">
        <f>BIL!J107</f>
        <v>0</v>
      </c>
      <c r="C90" s="5">
        <f>BIL!K107</f>
        <v>0</v>
      </c>
      <c r="D90" s="8">
        <v>0</v>
      </c>
      <c r="E90" s="8">
        <v>0</v>
      </c>
      <c r="F90" s="7">
        <f t="shared" si="2"/>
        <v>0</v>
      </c>
      <c r="J90" s="8">
        <f t="shared" si="3"/>
        <v>0</v>
      </c>
    </row>
    <row r="91" spans="1:10">
      <c r="A91" s="5">
        <f>BIL!I108</f>
        <v>90</v>
      </c>
      <c r="B91" s="5">
        <f>BIL!J108</f>
        <v>0</v>
      </c>
      <c r="C91" s="5">
        <f>BIL!K108</f>
        <v>0</v>
      </c>
      <c r="D91" s="8">
        <v>0</v>
      </c>
      <c r="E91" s="8">
        <v>0</v>
      </c>
      <c r="F91" s="7">
        <f t="shared" si="2"/>
        <v>0</v>
      </c>
      <c r="J91" s="8">
        <f t="shared" si="3"/>
        <v>0</v>
      </c>
    </row>
    <row r="92" spans="1:10">
      <c r="A92" s="5">
        <f>BIL!I109</f>
        <v>91</v>
      </c>
      <c r="B92" s="5">
        <f>BIL!J109</f>
        <v>0</v>
      </c>
      <c r="C92" s="5">
        <f>BIL!K109</f>
        <v>0</v>
      </c>
      <c r="D92" s="8">
        <v>0</v>
      </c>
      <c r="E92" s="8">
        <v>0</v>
      </c>
      <c r="F92" s="7">
        <f t="shared" si="2"/>
        <v>0</v>
      </c>
      <c r="J92" s="8">
        <f t="shared" si="3"/>
        <v>0</v>
      </c>
    </row>
    <row r="93" spans="1:10">
      <c r="A93" s="5">
        <f>BIL!I110</f>
        <v>92</v>
      </c>
      <c r="B93" s="5">
        <f>BIL!J110</f>
        <v>0</v>
      </c>
      <c r="C93" s="5">
        <f>BIL!K110</f>
        <v>0</v>
      </c>
      <c r="D93" s="8">
        <v>0</v>
      </c>
      <c r="E93" s="8">
        <v>0</v>
      </c>
      <c r="F93" s="7">
        <f t="shared" si="2"/>
        <v>0</v>
      </c>
      <c r="J93" s="8">
        <f t="shared" si="3"/>
        <v>0</v>
      </c>
    </row>
    <row r="94" spans="1:10">
      <c r="A94" s="5">
        <f>BIL!I111</f>
        <v>93</v>
      </c>
      <c r="B94" s="5">
        <f>BIL!J111</f>
        <v>0</v>
      </c>
      <c r="C94" s="5">
        <f>BIL!K111</f>
        <v>0</v>
      </c>
      <c r="D94" s="8">
        <v>0</v>
      </c>
      <c r="E94" s="8">
        <v>0</v>
      </c>
      <c r="F94" s="7">
        <f t="shared" si="2"/>
        <v>0</v>
      </c>
      <c r="J94" s="8">
        <f t="shared" si="3"/>
        <v>0</v>
      </c>
    </row>
    <row r="95" spans="1:10">
      <c r="A95" s="5">
        <f>BIL!I112</f>
        <v>94</v>
      </c>
      <c r="B95" s="5">
        <f>BIL!J112</f>
        <v>0</v>
      </c>
      <c r="C95" s="5">
        <f>BIL!K112</f>
        <v>0</v>
      </c>
      <c r="D95" s="8">
        <v>0</v>
      </c>
      <c r="E95" s="8">
        <v>0</v>
      </c>
      <c r="F95" s="7">
        <f t="shared" si="2"/>
        <v>0</v>
      </c>
      <c r="J95" s="8">
        <f t="shared" si="3"/>
        <v>0</v>
      </c>
    </row>
    <row r="96" spans="1:10">
      <c r="A96" s="5">
        <f>BIL!I113</f>
        <v>95</v>
      </c>
      <c r="B96" s="5">
        <f>BIL!J113</f>
        <v>0</v>
      </c>
      <c r="C96" s="5">
        <f>BIL!K113</f>
        <v>0</v>
      </c>
      <c r="D96" s="8">
        <v>0</v>
      </c>
      <c r="E96" s="8">
        <v>0</v>
      </c>
      <c r="F96" s="7">
        <f t="shared" si="2"/>
        <v>0</v>
      </c>
      <c r="J96" s="8">
        <f t="shared" si="3"/>
        <v>0</v>
      </c>
    </row>
    <row r="97" spans="1:10">
      <c r="A97" s="5">
        <f>BIL!I114</f>
        <v>96</v>
      </c>
      <c r="B97" s="5">
        <f>BIL!J114</f>
        <v>0</v>
      </c>
      <c r="C97" s="5">
        <f>BIL!K114</f>
        <v>0</v>
      </c>
      <c r="D97" s="8">
        <v>0</v>
      </c>
      <c r="E97" s="8">
        <v>0</v>
      </c>
      <c r="F97" s="7">
        <f t="shared" si="2"/>
        <v>0</v>
      </c>
      <c r="J97" s="8">
        <f t="shared" si="3"/>
        <v>0</v>
      </c>
    </row>
    <row r="98" spans="1:10">
      <c r="A98" s="5">
        <f>BIL!I115</f>
        <v>97</v>
      </c>
      <c r="B98" s="5">
        <f>BIL!J115</f>
        <v>0</v>
      </c>
      <c r="C98" s="5">
        <f>BIL!K115</f>
        <v>0</v>
      </c>
      <c r="D98" s="8">
        <v>0</v>
      </c>
      <c r="E98" s="8">
        <v>0</v>
      </c>
      <c r="F98" s="7">
        <f t="shared" si="2"/>
        <v>0</v>
      </c>
      <c r="J98" s="8">
        <f t="shared" si="3"/>
        <v>0</v>
      </c>
    </row>
    <row r="99" spans="1:10">
      <c r="A99" s="5">
        <f>BIL!I116</f>
        <v>98</v>
      </c>
      <c r="B99" s="5">
        <f>BIL!J116</f>
        <v>0</v>
      </c>
      <c r="C99" s="5">
        <f>BIL!K116</f>
        <v>0</v>
      </c>
      <c r="D99" s="8">
        <v>0</v>
      </c>
      <c r="E99" s="8">
        <v>0</v>
      </c>
      <c r="F99" s="7">
        <f t="shared" si="2"/>
        <v>0</v>
      </c>
      <c r="J99" s="8">
        <f t="shared" si="3"/>
        <v>0</v>
      </c>
    </row>
    <row r="100" spans="1:10">
      <c r="A100" s="5">
        <f>BIL!I117</f>
        <v>99</v>
      </c>
      <c r="B100" s="5">
        <f>BIL!J117</f>
        <v>0</v>
      </c>
      <c r="C100" s="5">
        <f>BIL!K117</f>
        <v>0</v>
      </c>
      <c r="D100" s="8">
        <v>0</v>
      </c>
      <c r="E100" s="8">
        <v>0</v>
      </c>
      <c r="F100" s="7">
        <f t="shared" si="2"/>
        <v>0</v>
      </c>
      <c r="J100" s="8">
        <f t="shared" si="3"/>
        <v>0</v>
      </c>
    </row>
    <row r="101" spans="1:10">
      <c r="A101" s="5">
        <f>BIL!I118</f>
        <v>100</v>
      </c>
      <c r="B101" s="5">
        <f>BIL!J118</f>
        <v>0</v>
      </c>
      <c r="C101" s="5">
        <f>BIL!K118</f>
        <v>0</v>
      </c>
      <c r="D101" s="8">
        <v>0</v>
      </c>
      <c r="E101" s="8">
        <v>0</v>
      </c>
      <c r="F101" s="7">
        <f t="shared" si="2"/>
        <v>0</v>
      </c>
      <c r="J101" s="8">
        <f t="shared" si="3"/>
        <v>0</v>
      </c>
    </row>
    <row r="102" spans="1:10">
      <c r="A102" s="5">
        <f>BIL!I119</f>
        <v>101</v>
      </c>
      <c r="B102" s="5">
        <f>BIL!J119</f>
        <v>0</v>
      </c>
      <c r="C102" s="5">
        <f>BIL!K119</f>
        <v>0</v>
      </c>
      <c r="D102" s="8">
        <v>0</v>
      </c>
      <c r="E102" s="8">
        <v>0</v>
      </c>
      <c r="F102" s="7">
        <f t="shared" si="2"/>
        <v>0</v>
      </c>
      <c r="J102" s="8">
        <f t="shared" si="3"/>
        <v>0</v>
      </c>
    </row>
    <row r="103" spans="1:10">
      <c r="A103" s="5">
        <f>BIL!I120</f>
        <v>102</v>
      </c>
      <c r="B103" s="5">
        <f>BIL!J120</f>
        <v>0</v>
      </c>
      <c r="C103" s="5">
        <f>BIL!K120</f>
        <v>0</v>
      </c>
      <c r="D103" s="8">
        <v>0</v>
      </c>
      <c r="E103" s="8">
        <v>0</v>
      </c>
      <c r="F103" s="7">
        <f t="shared" si="2"/>
        <v>0</v>
      </c>
      <c r="J103" s="8">
        <f t="shared" si="3"/>
        <v>0</v>
      </c>
    </row>
    <row r="104" spans="1:10">
      <c r="A104" s="5">
        <f>BIL!I121</f>
        <v>103</v>
      </c>
      <c r="B104" s="5">
        <f>BIL!J121</f>
        <v>0</v>
      </c>
      <c r="C104" s="5">
        <f>BIL!K121</f>
        <v>0</v>
      </c>
      <c r="D104" s="8">
        <v>0</v>
      </c>
      <c r="E104" s="8">
        <v>0</v>
      </c>
      <c r="F104" s="7">
        <f t="shared" si="2"/>
        <v>0</v>
      </c>
      <c r="J104" s="8">
        <f t="shared" si="3"/>
        <v>0</v>
      </c>
    </row>
    <row r="105" spans="1:10">
      <c r="A105" s="5">
        <f>BIL!I122</f>
        <v>104</v>
      </c>
      <c r="B105" s="5">
        <f>BIL!J122</f>
        <v>0</v>
      </c>
      <c r="C105" s="5">
        <f>BIL!K122</f>
        <v>0</v>
      </c>
      <c r="D105" s="8">
        <v>0</v>
      </c>
      <c r="E105" s="8">
        <v>0</v>
      </c>
      <c r="F105" s="7">
        <f t="shared" si="2"/>
        <v>0</v>
      </c>
      <c r="J105" s="8">
        <f t="shared" si="3"/>
        <v>0</v>
      </c>
    </row>
    <row r="106" spans="1:10">
      <c r="A106" s="5">
        <f>BIL!I123</f>
        <v>105</v>
      </c>
      <c r="B106" s="5">
        <f>BIL!J123</f>
        <v>0</v>
      </c>
      <c r="C106" s="5">
        <f>BIL!K123</f>
        <v>0</v>
      </c>
      <c r="D106" s="8">
        <v>0</v>
      </c>
      <c r="E106" s="8">
        <v>0</v>
      </c>
      <c r="F106" s="7">
        <f t="shared" si="2"/>
        <v>0</v>
      </c>
      <c r="J106" s="8">
        <f t="shared" si="3"/>
        <v>0</v>
      </c>
    </row>
    <row r="107" spans="1:10">
      <c r="A107" s="5">
        <f>BIL!I124</f>
        <v>106</v>
      </c>
      <c r="B107" s="5">
        <f>BIL!J124</f>
        <v>0</v>
      </c>
      <c r="C107" s="5">
        <f>BIL!K124</f>
        <v>0</v>
      </c>
      <c r="D107" s="8">
        <v>0</v>
      </c>
      <c r="E107" s="8">
        <v>0</v>
      </c>
      <c r="F107" s="7">
        <f t="shared" si="2"/>
        <v>0</v>
      </c>
      <c r="J107" s="8">
        <f t="shared" si="3"/>
        <v>0</v>
      </c>
    </row>
    <row r="108" spans="1:10">
      <c r="A108" s="5">
        <f>BIL!I125</f>
        <v>107</v>
      </c>
      <c r="B108" s="5">
        <f>BIL!J125</f>
        <v>0</v>
      </c>
      <c r="C108" s="5">
        <f>BIL!K125</f>
        <v>0</v>
      </c>
      <c r="D108" s="8">
        <v>0</v>
      </c>
      <c r="E108" s="8">
        <v>0</v>
      </c>
      <c r="F108" s="7">
        <f t="shared" si="2"/>
        <v>0</v>
      </c>
      <c r="J108" s="8">
        <f t="shared" si="3"/>
        <v>0</v>
      </c>
    </row>
    <row r="109" spans="1:10">
      <c r="A109" s="5">
        <f>BIL!I126</f>
        <v>108</v>
      </c>
      <c r="B109" s="5">
        <f>BIL!J126</f>
        <v>0</v>
      </c>
      <c r="C109" s="5">
        <f>BIL!K126</f>
        <v>0</v>
      </c>
      <c r="D109" s="8">
        <v>0</v>
      </c>
      <c r="E109" s="8">
        <v>0</v>
      </c>
      <c r="F109" s="7">
        <f t="shared" si="2"/>
        <v>0</v>
      </c>
      <c r="J109" s="8">
        <f t="shared" si="3"/>
        <v>0</v>
      </c>
    </row>
    <row r="110" spans="1:10">
      <c r="A110" s="5">
        <f>BIL!I127</f>
        <v>109</v>
      </c>
      <c r="B110" s="5">
        <f>BIL!J127</f>
        <v>0</v>
      </c>
      <c r="C110" s="5">
        <f>BIL!K127</f>
        <v>0</v>
      </c>
      <c r="D110" s="8">
        <v>0</v>
      </c>
      <c r="E110" s="8">
        <v>0</v>
      </c>
      <c r="F110" s="7">
        <f t="shared" si="2"/>
        <v>0</v>
      </c>
      <c r="J110" s="8">
        <f t="shared" si="3"/>
        <v>0</v>
      </c>
    </row>
    <row r="111" spans="1:10">
      <c r="A111" s="5">
        <f>BIL!I128</f>
        <v>110</v>
      </c>
      <c r="B111" s="5">
        <f>BIL!J128</f>
        <v>0</v>
      </c>
      <c r="C111" s="5">
        <f>BIL!K128</f>
        <v>0</v>
      </c>
      <c r="D111" s="8">
        <v>0</v>
      </c>
      <c r="E111" s="8">
        <v>0</v>
      </c>
      <c r="F111" s="7">
        <f t="shared" si="2"/>
        <v>0</v>
      </c>
      <c r="J111" s="8">
        <f t="shared" si="3"/>
        <v>0</v>
      </c>
    </row>
    <row r="112" spans="1:10">
      <c r="A112" s="5">
        <f>BIL!I129</f>
        <v>111</v>
      </c>
      <c r="B112" s="5">
        <f>BIL!J129</f>
        <v>0</v>
      </c>
      <c r="C112" s="5">
        <f>BIL!K129</f>
        <v>0</v>
      </c>
      <c r="D112" s="8">
        <v>0</v>
      </c>
      <c r="E112" s="8">
        <v>0</v>
      </c>
      <c r="F112" s="7">
        <f t="shared" si="2"/>
        <v>0</v>
      </c>
      <c r="J112" s="8">
        <f t="shared" si="3"/>
        <v>0</v>
      </c>
    </row>
    <row r="113" spans="1:10">
      <c r="A113" s="5">
        <f>BIL!I130</f>
        <v>112</v>
      </c>
      <c r="B113" s="5">
        <f>BIL!J130</f>
        <v>0</v>
      </c>
      <c r="C113" s="5">
        <f>BIL!K130</f>
        <v>0</v>
      </c>
      <c r="D113" s="8">
        <v>0</v>
      </c>
      <c r="E113" s="8">
        <v>0</v>
      </c>
      <c r="F113" s="7">
        <f t="shared" si="2"/>
        <v>0</v>
      </c>
      <c r="J113" s="8">
        <f t="shared" si="3"/>
        <v>0</v>
      </c>
    </row>
    <row r="114" spans="1:10">
      <c r="A114" s="5">
        <f>BIL!I131</f>
        <v>113</v>
      </c>
      <c r="B114" s="5">
        <f>BIL!J131</f>
        <v>0</v>
      </c>
      <c r="C114" s="5">
        <f>BIL!K131</f>
        <v>0</v>
      </c>
      <c r="D114" s="8">
        <v>0</v>
      </c>
      <c r="E114" s="8">
        <v>0</v>
      </c>
      <c r="F114" s="7">
        <f t="shared" si="2"/>
        <v>0</v>
      </c>
      <c r="J114" s="8">
        <f t="shared" si="3"/>
        <v>0</v>
      </c>
    </row>
    <row r="115" spans="1:10">
      <c r="A115" s="5">
        <f>BIL!I132</f>
        <v>114</v>
      </c>
      <c r="B115" s="5">
        <f>BIL!J132</f>
        <v>0</v>
      </c>
      <c r="C115" s="5">
        <f>BIL!K132</f>
        <v>0</v>
      </c>
      <c r="D115" s="8">
        <v>0</v>
      </c>
      <c r="E115" s="8">
        <v>0</v>
      </c>
      <c r="F115" s="7">
        <f t="shared" si="2"/>
        <v>0</v>
      </c>
      <c r="J115" s="8">
        <f t="shared" si="3"/>
        <v>0</v>
      </c>
    </row>
    <row r="116" spans="1:10">
      <c r="A116" s="5">
        <f>BIL!I133</f>
        <v>115</v>
      </c>
      <c r="B116" s="5">
        <f>BIL!J133</f>
        <v>0</v>
      </c>
      <c r="C116" s="5">
        <f>BIL!K133</f>
        <v>0</v>
      </c>
      <c r="D116" s="8">
        <v>0</v>
      </c>
      <c r="E116" s="8">
        <v>0</v>
      </c>
      <c r="F116" s="7">
        <f t="shared" si="2"/>
        <v>0</v>
      </c>
      <c r="J116" s="8">
        <f t="shared" si="3"/>
        <v>0</v>
      </c>
    </row>
    <row r="117" spans="1:10">
      <c r="A117" s="5">
        <f>BIL!I134</f>
        <v>116</v>
      </c>
      <c r="B117" s="5">
        <f>BIL!J134</f>
        <v>0</v>
      </c>
      <c r="C117" s="5">
        <f>BIL!K134</f>
        <v>0</v>
      </c>
      <c r="D117" s="8">
        <v>0</v>
      </c>
      <c r="E117" s="8">
        <v>0</v>
      </c>
      <c r="F117" s="7">
        <f t="shared" si="2"/>
        <v>0</v>
      </c>
      <c r="J117" s="8">
        <f t="shared" si="3"/>
        <v>0</v>
      </c>
    </row>
    <row r="118" spans="1:10">
      <c r="A118" s="5">
        <f>BIL!I135</f>
        <v>117</v>
      </c>
      <c r="B118" s="5">
        <f>BIL!J135</f>
        <v>0</v>
      </c>
      <c r="C118" s="5">
        <f>BIL!K135</f>
        <v>0</v>
      </c>
      <c r="D118" s="8">
        <v>0</v>
      </c>
      <c r="E118" s="8">
        <v>0</v>
      </c>
      <c r="F118" s="7">
        <f t="shared" si="2"/>
        <v>0</v>
      </c>
      <c r="J118" s="8">
        <f t="shared" si="3"/>
        <v>0</v>
      </c>
    </row>
    <row r="119" spans="1:10">
      <c r="A119" s="5">
        <f>BIL!I136</f>
        <v>118</v>
      </c>
      <c r="B119" s="5">
        <f>BIL!J136</f>
        <v>0</v>
      </c>
      <c r="C119" s="5">
        <f>BIL!K136</f>
        <v>0</v>
      </c>
      <c r="D119" s="8">
        <v>0</v>
      </c>
      <c r="E119" s="8">
        <v>0</v>
      </c>
      <c r="F119" s="7">
        <f t="shared" si="2"/>
        <v>0</v>
      </c>
      <c r="J119" s="8">
        <f t="shared" si="3"/>
        <v>0</v>
      </c>
    </row>
    <row r="120" spans="1:10">
      <c r="A120" s="5">
        <f>BIL!I137</f>
        <v>119</v>
      </c>
      <c r="B120" s="5">
        <f>BIL!J137</f>
        <v>0</v>
      </c>
      <c r="C120" s="5">
        <f>BIL!K137</f>
        <v>0</v>
      </c>
      <c r="D120" s="8">
        <v>0</v>
      </c>
      <c r="E120" s="8">
        <v>0</v>
      </c>
      <c r="F120" s="7">
        <f t="shared" si="2"/>
        <v>0</v>
      </c>
      <c r="J120" s="8">
        <f t="shared" si="3"/>
        <v>0</v>
      </c>
    </row>
    <row r="121" spans="1:10">
      <c r="A121" s="5">
        <f>BIL!I138</f>
        <v>120</v>
      </c>
      <c r="B121" s="5">
        <f>BIL!J138</f>
        <v>0</v>
      </c>
      <c r="C121" s="5">
        <f>BIL!K138</f>
        <v>0</v>
      </c>
      <c r="D121" s="8">
        <v>0</v>
      </c>
      <c r="E121" s="8">
        <v>0</v>
      </c>
      <c r="F121" s="7">
        <f t="shared" si="2"/>
        <v>0</v>
      </c>
      <c r="J121" s="8">
        <f t="shared" si="3"/>
        <v>0</v>
      </c>
    </row>
    <row r="122" spans="1:10">
      <c r="A122" s="5">
        <f>BIL!I139</f>
        <v>121</v>
      </c>
      <c r="B122" s="5">
        <f>BIL!J139</f>
        <v>0</v>
      </c>
      <c r="C122" s="5">
        <f>BIL!K139</f>
        <v>0</v>
      </c>
      <c r="D122" s="8">
        <v>0</v>
      </c>
      <c r="E122" s="8">
        <v>0</v>
      </c>
      <c r="F122" s="7">
        <f t="shared" si="2"/>
        <v>0</v>
      </c>
      <c r="J122" s="8">
        <f t="shared" si="3"/>
        <v>0</v>
      </c>
    </row>
    <row r="123" spans="1:10">
      <c r="A123" s="5">
        <f>BIL!I140</f>
        <v>122</v>
      </c>
      <c r="B123" s="5">
        <f>BIL!J140</f>
        <v>0</v>
      </c>
      <c r="C123" s="5">
        <f>BIL!K140</f>
        <v>0</v>
      </c>
      <c r="D123" s="8">
        <v>0</v>
      </c>
      <c r="E123" s="8">
        <v>0</v>
      </c>
      <c r="F123" s="7">
        <f t="shared" si="2"/>
        <v>0</v>
      </c>
      <c r="J123" s="8">
        <f t="shared" si="3"/>
        <v>0</v>
      </c>
    </row>
    <row r="124" spans="1:10">
      <c r="A124" s="5">
        <f>BIL!I141</f>
        <v>123</v>
      </c>
      <c r="B124" s="5">
        <f>BIL!J141</f>
        <v>0</v>
      </c>
      <c r="C124" s="5">
        <f>BIL!K141</f>
        <v>0</v>
      </c>
      <c r="D124" s="8">
        <v>0</v>
      </c>
      <c r="E124" s="8">
        <v>0</v>
      </c>
      <c r="F124" s="7">
        <f t="shared" si="2"/>
        <v>0</v>
      </c>
      <c r="J124" s="8">
        <f t="shared" si="3"/>
        <v>0</v>
      </c>
    </row>
    <row r="125" spans="1:10">
      <c r="A125" s="5">
        <f>BIL!I142</f>
        <v>124</v>
      </c>
      <c r="B125" s="5">
        <f>BIL!J142</f>
        <v>0</v>
      </c>
      <c r="C125" s="5">
        <f>BIL!K142</f>
        <v>0</v>
      </c>
      <c r="D125" s="8">
        <v>0</v>
      </c>
      <c r="E125" s="8">
        <v>0</v>
      </c>
      <c r="F125" s="7">
        <f t="shared" si="2"/>
        <v>0</v>
      </c>
      <c r="J125" s="8">
        <f t="shared" si="3"/>
        <v>0</v>
      </c>
    </row>
    <row r="126" spans="1:10">
      <c r="A126" s="5">
        <f>BIL!I143</f>
        <v>125</v>
      </c>
      <c r="B126" s="5">
        <f>BIL!J143</f>
        <v>0</v>
      </c>
      <c r="C126" s="5">
        <f>BIL!K143</f>
        <v>0</v>
      </c>
      <c r="D126" s="8">
        <v>0</v>
      </c>
      <c r="E126" s="8">
        <v>0</v>
      </c>
      <c r="F126" s="7">
        <f t="shared" si="2"/>
        <v>0</v>
      </c>
      <c r="J126" s="8">
        <f t="shared" si="3"/>
        <v>0</v>
      </c>
    </row>
    <row r="127" spans="1:10">
      <c r="A127" s="5">
        <f>BIL!I144</f>
        <v>126</v>
      </c>
      <c r="B127" s="5">
        <f>BIL!J144</f>
        <v>0</v>
      </c>
      <c r="C127" s="5">
        <f>BIL!K144</f>
        <v>0</v>
      </c>
      <c r="D127" s="8">
        <v>0</v>
      </c>
      <c r="E127" s="8">
        <v>0</v>
      </c>
      <c r="F127" s="7">
        <f t="shared" si="2"/>
        <v>0</v>
      </c>
      <c r="J127" s="8">
        <f t="shared" si="3"/>
        <v>0</v>
      </c>
    </row>
    <row r="128" spans="1:10">
      <c r="A128" s="5">
        <f>BIL!I145</f>
        <v>127</v>
      </c>
      <c r="B128" s="5">
        <f>BIL!J145</f>
        <v>0</v>
      </c>
      <c r="C128" s="5">
        <f>BIL!K145</f>
        <v>0</v>
      </c>
      <c r="D128" s="8">
        <v>0</v>
      </c>
      <c r="E128" s="8">
        <v>0</v>
      </c>
      <c r="F128" s="7">
        <f t="shared" si="2"/>
        <v>0</v>
      </c>
      <c r="J128" s="8">
        <f t="shared" si="3"/>
        <v>0</v>
      </c>
    </row>
    <row r="129" spans="1:10">
      <c r="A129" s="5">
        <f>BIL!I146</f>
        <v>128</v>
      </c>
      <c r="B129" s="5">
        <f>BIL!J146</f>
        <v>0</v>
      </c>
      <c r="C129" s="5">
        <f>BIL!K146</f>
        <v>0</v>
      </c>
      <c r="D129" s="8">
        <v>0</v>
      </c>
      <c r="E129" s="8">
        <v>0</v>
      </c>
      <c r="F129" s="7">
        <f t="shared" si="2"/>
        <v>0</v>
      </c>
      <c r="J129" s="8">
        <f t="shared" si="3"/>
        <v>0</v>
      </c>
    </row>
    <row r="130" spans="1:10">
      <c r="A130" s="5">
        <f>BIL!I147</f>
        <v>129</v>
      </c>
      <c r="B130" s="5">
        <f>BIL!J147</f>
        <v>0</v>
      </c>
      <c r="C130" s="5">
        <f>BIL!K147</f>
        <v>0</v>
      </c>
      <c r="D130" s="8">
        <v>0</v>
      </c>
      <c r="E130" s="8">
        <v>0</v>
      </c>
      <c r="F130" s="7">
        <f t="shared" ref="F130:F193" si="4">A130/100*B130+A130/50*C130</f>
        <v>0</v>
      </c>
      <c r="J130" s="8">
        <f t="shared" si="3"/>
        <v>0</v>
      </c>
    </row>
    <row r="131" spans="1:10">
      <c r="A131" s="5">
        <f>BIL!I148</f>
        <v>130</v>
      </c>
      <c r="B131" s="5">
        <f>BIL!J148</f>
        <v>0</v>
      </c>
      <c r="C131" s="5">
        <f>BIL!K148</f>
        <v>0</v>
      </c>
      <c r="D131" s="8">
        <v>0</v>
      </c>
      <c r="E131" s="8">
        <v>0</v>
      </c>
      <c r="F131" s="7">
        <f t="shared" si="4"/>
        <v>0</v>
      </c>
      <c r="J131" s="8">
        <f t="shared" ref="J131:J194" si="5">ABS(B131-ROUND(B131,0))+ABS(C131-ROUND(C131,0))</f>
        <v>0</v>
      </c>
    </row>
    <row r="132" spans="1:10">
      <c r="A132" s="5">
        <f>BIL!I149</f>
        <v>131</v>
      </c>
      <c r="B132" s="5">
        <f>BIL!J149</f>
        <v>0</v>
      </c>
      <c r="C132" s="5">
        <f>BIL!K149</f>
        <v>0</v>
      </c>
      <c r="D132" s="8">
        <v>0</v>
      </c>
      <c r="E132" s="8">
        <v>0</v>
      </c>
      <c r="F132" s="7">
        <f t="shared" si="4"/>
        <v>0</v>
      </c>
      <c r="J132" s="8">
        <f t="shared" si="5"/>
        <v>0</v>
      </c>
    </row>
    <row r="133" spans="1:10">
      <c r="A133" s="5">
        <f>BIL!I150</f>
        <v>132</v>
      </c>
      <c r="B133" s="5">
        <f>BIL!J150</f>
        <v>0</v>
      </c>
      <c r="C133" s="5">
        <f>BIL!K150</f>
        <v>0</v>
      </c>
      <c r="D133" s="8">
        <v>0</v>
      </c>
      <c r="E133" s="8">
        <v>0</v>
      </c>
      <c r="F133" s="7">
        <f t="shared" si="4"/>
        <v>0</v>
      </c>
      <c r="J133" s="8">
        <f t="shared" si="5"/>
        <v>0</v>
      </c>
    </row>
    <row r="134" spans="1:10">
      <c r="A134" s="5">
        <f>BIL!I151</f>
        <v>133</v>
      </c>
      <c r="B134" s="5">
        <f>BIL!J151</f>
        <v>0</v>
      </c>
      <c r="C134" s="5">
        <f>BIL!K151</f>
        <v>0</v>
      </c>
      <c r="D134" s="8">
        <v>0</v>
      </c>
      <c r="E134" s="8">
        <v>0</v>
      </c>
      <c r="F134" s="7">
        <f t="shared" si="4"/>
        <v>0</v>
      </c>
      <c r="J134" s="8">
        <f t="shared" si="5"/>
        <v>0</v>
      </c>
    </row>
    <row r="135" spans="1:10">
      <c r="A135" s="5">
        <f>BIL!I152</f>
        <v>134</v>
      </c>
      <c r="B135" s="5">
        <f>BIL!J152</f>
        <v>0</v>
      </c>
      <c r="C135" s="5">
        <f>BIL!K152</f>
        <v>0</v>
      </c>
      <c r="D135" s="8">
        <v>0</v>
      </c>
      <c r="E135" s="8">
        <v>0</v>
      </c>
      <c r="F135" s="7">
        <f t="shared" si="4"/>
        <v>0</v>
      </c>
      <c r="J135" s="8">
        <f t="shared" si="5"/>
        <v>0</v>
      </c>
    </row>
    <row r="136" spans="1:10">
      <c r="A136" s="5">
        <f>BIL!I153</f>
        <v>135</v>
      </c>
      <c r="B136" s="5">
        <f>BIL!J153</f>
        <v>0</v>
      </c>
      <c r="C136" s="5">
        <f>BIL!K153</f>
        <v>0</v>
      </c>
      <c r="D136" s="8">
        <v>0</v>
      </c>
      <c r="E136" s="8">
        <v>0</v>
      </c>
      <c r="F136" s="7">
        <f t="shared" si="4"/>
        <v>0</v>
      </c>
      <c r="J136" s="8">
        <f t="shared" si="5"/>
        <v>0</v>
      </c>
    </row>
    <row r="137" spans="1:10">
      <c r="A137" s="5">
        <f>BIL!I154</f>
        <v>136</v>
      </c>
      <c r="B137" s="5">
        <f>BIL!J154</f>
        <v>0</v>
      </c>
      <c r="C137" s="5">
        <f>BIL!K154</f>
        <v>0</v>
      </c>
      <c r="D137" s="8">
        <v>0</v>
      </c>
      <c r="E137" s="8">
        <v>0</v>
      </c>
      <c r="F137" s="7">
        <f t="shared" si="4"/>
        <v>0</v>
      </c>
      <c r="J137" s="8">
        <f t="shared" si="5"/>
        <v>0</v>
      </c>
    </row>
    <row r="138" spans="1:10">
      <c r="A138" s="5">
        <f>BIL!I155</f>
        <v>137</v>
      </c>
      <c r="B138" s="5">
        <f>BIL!J155</f>
        <v>0</v>
      </c>
      <c r="C138" s="5">
        <f>BIL!K155</f>
        <v>0</v>
      </c>
      <c r="D138" s="8">
        <v>0</v>
      </c>
      <c r="E138" s="8">
        <v>0</v>
      </c>
      <c r="F138" s="7">
        <f t="shared" si="4"/>
        <v>0</v>
      </c>
      <c r="J138" s="8">
        <f t="shared" si="5"/>
        <v>0</v>
      </c>
    </row>
    <row r="139" spans="1:10">
      <c r="A139" s="5">
        <f>BIL!I156</f>
        <v>138</v>
      </c>
      <c r="B139" s="5">
        <f>BIL!J156</f>
        <v>0</v>
      </c>
      <c r="C139" s="5">
        <f>BIL!K156</f>
        <v>0</v>
      </c>
      <c r="D139" s="8">
        <v>0</v>
      </c>
      <c r="E139" s="8">
        <v>0</v>
      </c>
      <c r="F139" s="7">
        <f t="shared" si="4"/>
        <v>0</v>
      </c>
      <c r="J139" s="8">
        <f t="shared" si="5"/>
        <v>0</v>
      </c>
    </row>
    <row r="140" spans="1:10">
      <c r="A140" s="5">
        <f>BIL!I157</f>
        <v>139</v>
      </c>
      <c r="B140" s="5">
        <f>BIL!J157</f>
        <v>0</v>
      </c>
      <c r="C140" s="5">
        <f>BIL!K157</f>
        <v>0</v>
      </c>
      <c r="D140" s="8">
        <v>0</v>
      </c>
      <c r="E140" s="8">
        <v>0</v>
      </c>
      <c r="F140" s="7">
        <f t="shared" si="4"/>
        <v>0</v>
      </c>
      <c r="J140" s="8">
        <f t="shared" si="5"/>
        <v>0</v>
      </c>
    </row>
    <row r="141" spans="1:10">
      <c r="A141" s="5">
        <f>BIL!I158</f>
        <v>140</v>
      </c>
      <c r="B141" s="5">
        <f>BIL!J158</f>
        <v>0</v>
      </c>
      <c r="C141" s="5">
        <f>BIL!K158</f>
        <v>0</v>
      </c>
      <c r="D141" s="8">
        <v>0</v>
      </c>
      <c r="E141" s="8">
        <v>0</v>
      </c>
      <c r="F141" s="7">
        <f t="shared" si="4"/>
        <v>0</v>
      </c>
      <c r="J141" s="8">
        <f t="shared" si="5"/>
        <v>0</v>
      </c>
    </row>
    <row r="142" spans="1:10">
      <c r="A142" s="5">
        <f>BIL!I159</f>
        <v>141</v>
      </c>
      <c r="B142" s="5">
        <f>BIL!J159</f>
        <v>0</v>
      </c>
      <c r="C142" s="5">
        <f>BIL!K159</f>
        <v>0</v>
      </c>
      <c r="D142" s="8">
        <v>0</v>
      </c>
      <c r="E142" s="8">
        <v>0</v>
      </c>
      <c r="F142" s="7">
        <f t="shared" si="4"/>
        <v>0</v>
      </c>
      <c r="J142" s="8">
        <f t="shared" si="5"/>
        <v>0</v>
      </c>
    </row>
    <row r="143" spans="1:10">
      <c r="A143" s="5">
        <f>BIL!I160</f>
        <v>142</v>
      </c>
      <c r="B143" s="5">
        <f>BIL!J160</f>
        <v>0</v>
      </c>
      <c r="C143" s="5">
        <f>BIL!K160</f>
        <v>0</v>
      </c>
      <c r="D143" s="8">
        <v>0</v>
      </c>
      <c r="E143" s="8">
        <v>0</v>
      </c>
      <c r="F143" s="7">
        <f t="shared" si="4"/>
        <v>0</v>
      </c>
      <c r="J143" s="8">
        <f t="shared" si="5"/>
        <v>0</v>
      </c>
    </row>
    <row r="144" spans="1:10">
      <c r="A144" s="5">
        <f>BIL!I161</f>
        <v>143</v>
      </c>
      <c r="B144" s="5">
        <f>BIL!J161</f>
        <v>0</v>
      </c>
      <c r="C144" s="5">
        <f>BIL!K161</f>
        <v>0</v>
      </c>
      <c r="D144" s="8">
        <v>0</v>
      </c>
      <c r="E144" s="8">
        <v>0</v>
      </c>
      <c r="F144" s="7">
        <f t="shared" si="4"/>
        <v>0</v>
      </c>
      <c r="J144" s="8">
        <f t="shared" si="5"/>
        <v>0</v>
      </c>
    </row>
    <row r="145" spans="1:10">
      <c r="A145" s="5">
        <f>BIL!I162</f>
        <v>144</v>
      </c>
      <c r="B145" s="5">
        <f>BIL!J162</f>
        <v>0</v>
      </c>
      <c r="C145" s="5">
        <f>BIL!K162</f>
        <v>0</v>
      </c>
      <c r="D145" s="8">
        <v>0</v>
      </c>
      <c r="E145" s="8">
        <v>0</v>
      </c>
      <c r="F145" s="7">
        <f t="shared" si="4"/>
        <v>0</v>
      </c>
      <c r="J145" s="8">
        <f t="shared" si="5"/>
        <v>0</v>
      </c>
    </row>
    <row r="146" spans="1:10">
      <c r="A146" s="5">
        <f>BIL!I164</f>
        <v>145</v>
      </c>
      <c r="B146" s="5">
        <f>BIL!J164</f>
        <v>104330</v>
      </c>
      <c r="C146" s="5">
        <f>BIL!K164</f>
        <v>100571</v>
      </c>
      <c r="D146" s="8">
        <v>0</v>
      </c>
      <c r="E146" s="8">
        <v>0</v>
      </c>
      <c r="F146" s="7">
        <f t="shared" si="4"/>
        <v>442934.39999999997</v>
      </c>
      <c r="J146" s="8">
        <f t="shared" si="5"/>
        <v>0</v>
      </c>
    </row>
    <row r="147" spans="1:10">
      <c r="A147" s="5">
        <f>BIL!I165</f>
        <v>146</v>
      </c>
      <c r="B147" s="5">
        <f>BIL!J165</f>
        <v>52593</v>
      </c>
      <c r="C147" s="5">
        <f>BIL!K165</f>
        <v>49809</v>
      </c>
      <c r="D147" s="8">
        <v>0</v>
      </c>
      <c r="E147" s="8">
        <v>0</v>
      </c>
      <c r="F147" s="7">
        <f t="shared" si="4"/>
        <v>222228.06</v>
      </c>
      <c r="J147" s="8">
        <f t="shared" si="5"/>
        <v>0</v>
      </c>
    </row>
    <row r="148" spans="1:10">
      <c r="A148" s="5">
        <f>BIL!I166</f>
        <v>147</v>
      </c>
      <c r="B148" s="5">
        <f>BIL!J166</f>
        <v>14571</v>
      </c>
      <c r="C148" s="5">
        <f>BIL!K166</f>
        <v>15805</v>
      </c>
      <c r="D148" s="8">
        <v>0</v>
      </c>
      <c r="E148" s="8">
        <v>0</v>
      </c>
      <c r="F148" s="7">
        <f t="shared" si="4"/>
        <v>67886.069999999992</v>
      </c>
      <c r="J148" s="8">
        <f t="shared" si="5"/>
        <v>0</v>
      </c>
    </row>
    <row r="149" spans="1:10">
      <c r="A149" s="5">
        <f>BIL!I167</f>
        <v>148</v>
      </c>
      <c r="B149" s="5">
        <f>BIL!J167</f>
        <v>13350</v>
      </c>
      <c r="C149" s="5">
        <f>BIL!K167</f>
        <v>14173</v>
      </c>
      <c r="D149" s="8">
        <v>0</v>
      </c>
      <c r="E149" s="8">
        <v>0</v>
      </c>
      <c r="F149" s="7">
        <f t="shared" si="4"/>
        <v>61710.080000000002</v>
      </c>
      <c r="J149" s="8">
        <f t="shared" si="5"/>
        <v>0</v>
      </c>
    </row>
    <row r="150" spans="1:10">
      <c r="A150" s="5">
        <f>BIL!I168</f>
        <v>149</v>
      </c>
      <c r="B150" s="5">
        <f>BIL!J168</f>
        <v>9065</v>
      </c>
      <c r="C150" s="5">
        <f>BIL!K168</f>
        <v>8976</v>
      </c>
      <c r="D150" s="8">
        <v>0</v>
      </c>
      <c r="E150" s="8">
        <v>0</v>
      </c>
      <c r="F150" s="7">
        <f t="shared" si="4"/>
        <v>40255.33</v>
      </c>
      <c r="J150" s="8">
        <f t="shared" si="5"/>
        <v>0</v>
      </c>
    </row>
    <row r="151" spans="1:10">
      <c r="A151" s="5">
        <f>BIL!I169</f>
        <v>150</v>
      </c>
      <c r="B151" s="5">
        <f>BIL!J169</f>
        <v>0</v>
      </c>
      <c r="C151" s="5">
        <f>BIL!K169</f>
        <v>0</v>
      </c>
      <c r="D151" s="8">
        <v>0</v>
      </c>
      <c r="E151" s="8">
        <v>0</v>
      </c>
      <c r="F151" s="7">
        <f t="shared" si="4"/>
        <v>0</v>
      </c>
      <c r="J151" s="8">
        <f t="shared" si="5"/>
        <v>0</v>
      </c>
    </row>
    <row r="152" spans="1:10">
      <c r="A152" s="5">
        <f>BIL!I170</f>
        <v>151</v>
      </c>
      <c r="B152" s="5">
        <f>BIL!J170</f>
        <v>0</v>
      </c>
      <c r="C152" s="5">
        <f>BIL!K170</f>
        <v>0</v>
      </c>
      <c r="D152" s="8">
        <v>0</v>
      </c>
      <c r="E152" s="8">
        <v>0</v>
      </c>
      <c r="F152" s="7">
        <f t="shared" si="4"/>
        <v>0</v>
      </c>
      <c r="J152" s="8">
        <f t="shared" si="5"/>
        <v>0</v>
      </c>
    </row>
    <row r="153" spans="1:10">
      <c r="A153" s="5">
        <f>BIL!I171</f>
        <v>152</v>
      </c>
      <c r="B153" s="5">
        <f>BIL!J171</f>
        <v>102</v>
      </c>
      <c r="C153" s="5">
        <f>BIL!K171</f>
        <v>345</v>
      </c>
      <c r="D153" s="8">
        <v>0</v>
      </c>
      <c r="E153" s="8">
        <v>0</v>
      </c>
      <c r="F153" s="7">
        <f t="shared" si="4"/>
        <v>1203.8399999999999</v>
      </c>
      <c r="J153" s="8">
        <f t="shared" si="5"/>
        <v>0</v>
      </c>
    </row>
    <row r="154" spans="1:10">
      <c r="A154" s="5">
        <f>BIL!I172</f>
        <v>153</v>
      </c>
      <c r="B154" s="5">
        <f>BIL!J172</f>
        <v>2292</v>
      </c>
      <c r="C154" s="5">
        <f>BIL!K172</f>
        <v>2330</v>
      </c>
      <c r="D154" s="8">
        <v>0</v>
      </c>
      <c r="E154" s="8">
        <v>0</v>
      </c>
      <c r="F154" s="7">
        <f t="shared" si="4"/>
        <v>10636.560000000001</v>
      </c>
      <c r="J154" s="8">
        <f t="shared" si="5"/>
        <v>0</v>
      </c>
    </row>
    <row r="155" spans="1:10">
      <c r="A155" s="5">
        <f>BIL!I173</f>
        <v>154</v>
      </c>
      <c r="B155" s="5">
        <f>BIL!J173</f>
        <v>1891</v>
      </c>
      <c r="C155" s="5">
        <f>BIL!K173</f>
        <v>1922</v>
      </c>
      <c r="D155" s="8">
        <v>0</v>
      </c>
      <c r="E155" s="8">
        <v>0</v>
      </c>
      <c r="F155" s="7">
        <f t="shared" si="4"/>
        <v>8831.9</v>
      </c>
      <c r="J155" s="8">
        <f t="shared" si="5"/>
        <v>0</v>
      </c>
    </row>
    <row r="156" spans="1:10">
      <c r="A156" s="5">
        <f>BIL!I174</f>
        <v>155</v>
      </c>
      <c r="B156" s="5">
        <f>BIL!J174</f>
        <v>0</v>
      </c>
      <c r="C156" s="5">
        <f>BIL!K174</f>
        <v>600</v>
      </c>
      <c r="D156" s="8">
        <v>0</v>
      </c>
      <c r="E156" s="8">
        <v>0</v>
      </c>
      <c r="F156" s="7">
        <f t="shared" si="4"/>
        <v>1860</v>
      </c>
      <c r="J156" s="8">
        <f t="shared" si="5"/>
        <v>0</v>
      </c>
    </row>
    <row r="157" spans="1:10">
      <c r="A157" s="5">
        <f>BIL!I175</f>
        <v>156</v>
      </c>
      <c r="B157" s="5">
        <f>BIL!J175</f>
        <v>1221</v>
      </c>
      <c r="C157" s="5">
        <f>BIL!K175</f>
        <v>1632</v>
      </c>
      <c r="D157" s="8">
        <v>0</v>
      </c>
      <c r="E157" s="8">
        <v>0</v>
      </c>
      <c r="F157" s="7">
        <f t="shared" si="4"/>
        <v>6996.6</v>
      </c>
      <c r="J157" s="8">
        <f t="shared" si="5"/>
        <v>0</v>
      </c>
    </row>
    <row r="158" spans="1:10">
      <c r="A158" s="5">
        <f>BIL!I176</f>
        <v>157</v>
      </c>
      <c r="B158" s="5">
        <f>BIL!J176</f>
        <v>0</v>
      </c>
      <c r="C158" s="5">
        <f>BIL!K176</f>
        <v>0</v>
      </c>
      <c r="D158" s="8">
        <v>0</v>
      </c>
      <c r="E158" s="8">
        <v>0</v>
      </c>
      <c r="F158" s="7">
        <f t="shared" si="4"/>
        <v>0</v>
      </c>
      <c r="J158" s="8">
        <f t="shared" si="5"/>
        <v>0</v>
      </c>
    </row>
    <row r="159" spans="1:10">
      <c r="A159" s="5">
        <f>BIL!I177</f>
        <v>158</v>
      </c>
      <c r="B159" s="5">
        <f>BIL!J177</f>
        <v>0</v>
      </c>
      <c r="C159" s="5">
        <f>BIL!K177</f>
        <v>0</v>
      </c>
      <c r="D159" s="8">
        <v>0</v>
      </c>
      <c r="E159" s="8">
        <v>0</v>
      </c>
      <c r="F159" s="7">
        <f t="shared" si="4"/>
        <v>0</v>
      </c>
      <c r="J159" s="8">
        <f t="shared" si="5"/>
        <v>0</v>
      </c>
    </row>
    <row r="160" spans="1:10">
      <c r="A160" s="5">
        <f>BIL!I178</f>
        <v>159</v>
      </c>
      <c r="B160" s="5">
        <f>BIL!J178</f>
        <v>0</v>
      </c>
      <c r="C160" s="5">
        <f>BIL!K178</f>
        <v>0</v>
      </c>
      <c r="D160" s="8">
        <v>0</v>
      </c>
      <c r="E160" s="8">
        <v>0</v>
      </c>
      <c r="F160" s="7">
        <f t="shared" si="4"/>
        <v>0</v>
      </c>
      <c r="J160" s="8">
        <f t="shared" si="5"/>
        <v>0</v>
      </c>
    </row>
    <row r="161" spans="1:10">
      <c r="A161" s="5">
        <f>BIL!I179</f>
        <v>160</v>
      </c>
      <c r="B161" s="5">
        <f>BIL!J179</f>
        <v>0</v>
      </c>
      <c r="C161" s="5">
        <f>BIL!K179</f>
        <v>0</v>
      </c>
      <c r="D161" s="8">
        <v>0</v>
      </c>
      <c r="E161" s="8">
        <v>0</v>
      </c>
      <c r="F161" s="7">
        <f t="shared" si="4"/>
        <v>0</v>
      </c>
      <c r="J161" s="8">
        <f t="shared" si="5"/>
        <v>0</v>
      </c>
    </row>
    <row r="162" spans="1:10">
      <c r="A162" s="5">
        <f>BIL!I180</f>
        <v>161</v>
      </c>
      <c r="B162" s="5">
        <f>BIL!J180</f>
        <v>1221</v>
      </c>
      <c r="C162" s="5">
        <f>BIL!K180</f>
        <v>1632</v>
      </c>
      <c r="D162" s="8">
        <v>0</v>
      </c>
      <c r="E162" s="8">
        <v>0</v>
      </c>
      <c r="F162" s="7">
        <f t="shared" si="4"/>
        <v>7220.85</v>
      </c>
      <c r="J162" s="8">
        <f t="shared" si="5"/>
        <v>0</v>
      </c>
    </row>
    <row r="163" spans="1:10">
      <c r="A163" s="5">
        <f>BIL!I181</f>
        <v>162</v>
      </c>
      <c r="B163" s="5">
        <f>BIL!J181</f>
        <v>0</v>
      </c>
      <c r="C163" s="5">
        <f>BIL!K181</f>
        <v>0</v>
      </c>
      <c r="D163" s="8">
        <v>0</v>
      </c>
      <c r="E163" s="8">
        <v>0</v>
      </c>
      <c r="F163" s="7">
        <f t="shared" si="4"/>
        <v>0</v>
      </c>
      <c r="J163" s="8">
        <f t="shared" si="5"/>
        <v>0</v>
      </c>
    </row>
    <row r="164" spans="1:10">
      <c r="A164" s="5">
        <f>BIL!I182</f>
        <v>163</v>
      </c>
      <c r="B164" s="5">
        <f>BIL!J182</f>
        <v>0</v>
      </c>
      <c r="C164" s="5">
        <f>BIL!K182</f>
        <v>0</v>
      </c>
      <c r="D164" s="8">
        <v>0</v>
      </c>
      <c r="E164" s="8">
        <v>0</v>
      </c>
      <c r="F164" s="7">
        <f t="shared" si="4"/>
        <v>0</v>
      </c>
      <c r="J164" s="8">
        <f t="shared" si="5"/>
        <v>0</v>
      </c>
    </row>
    <row r="165" spans="1:10">
      <c r="A165" s="5">
        <f>BIL!I183</f>
        <v>164</v>
      </c>
      <c r="B165" s="5">
        <f>BIL!J183</f>
        <v>0</v>
      </c>
      <c r="C165" s="5">
        <f>BIL!K183</f>
        <v>0</v>
      </c>
      <c r="D165" s="8">
        <v>0</v>
      </c>
      <c r="E165" s="8">
        <v>0</v>
      </c>
      <c r="F165" s="7">
        <f t="shared" si="4"/>
        <v>0</v>
      </c>
      <c r="J165" s="8">
        <f t="shared" si="5"/>
        <v>0</v>
      </c>
    </row>
    <row r="166" spans="1:10">
      <c r="A166" s="5">
        <f>BIL!I184</f>
        <v>165</v>
      </c>
      <c r="B166" s="5">
        <f>BIL!J184</f>
        <v>0</v>
      </c>
      <c r="C166" s="5">
        <f>BIL!K184</f>
        <v>0</v>
      </c>
      <c r="D166" s="8">
        <v>0</v>
      </c>
      <c r="E166" s="8">
        <v>0</v>
      </c>
      <c r="F166" s="7">
        <f t="shared" si="4"/>
        <v>0</v>
      </c>
      <c r="J166" s="8">
        <f t="shared" si="5"/>
        <v>0</v>
      </c>
    </row>
    <row r="167" spans="1:10">
      <c r="A167" s="5">
        <f>BIL!I185</f>
        <v>166</v>
      </c>
      <c r="B167" s="5">
        <f>BIL!J185</f>
        <v>0</v>
      </c>
      <c r="C167" s="5">
        <f>BIL!K185</f>
        <v>0</v>
      </c>
      <c r="D167" s="8">
        <v>0</v>
      </c>
      <c r="E167" s="8">
        <v>0</v>
      </c>
      <c r="F167" s="7">
        <f t="shared" si="4"/>
        <v>0</v>
      </c>
      <c r="J167" s="8">
        <f t="shared" si="5"/>
        <v>0</v>
      </c>
    </row>
    <row r="168" spans="1:10">
      <c r="A168" s="5">
        <f>BIL!I186</f>
        <v>167</v>
      </c>
      <c r="B168" s="5">
        <f>BIL!J186</f>
        <v>0</v>
      </c>
      <c r="C168" s="5">
        <f>BIL!K186</f>
        <v>0</v>
      </c>
      <c r="D168" s="8">
        <v>0</v>
      </c>
      <c r="E168" s="8">
        <v>0</v>
      </c>
      <c r="F168" s="7">
        <f t="shared" si="4"/>
        <v>0</v>
      </c>
      <c r="J168" s="8">
        <f t="shared" si="5"/>
        <v>0</v>
      </c>
    </row>
    <row r="169" spans="1:10">
      <c r="A169" s="5">
        <f>BIL!I187</f>
        <v>168</v>
      </c>
      <c r="B169" s="5">
        <f>BIL!J187</f>
        <v>0</v>
      </c>
      <c r="C169" s="5">
        <f>BIL!K187</f>
        <v>0</v>
      </c>
      <c r="D169" s="8">
        <v>0</v>
      </c>
      <c r="E169" s="8">
        <v>0</v>
      </c>
      <c r="F169" s="7">
        <f t="shared" si="4"/>
        <v>0</v>
      </c>
      <c r="J169" s="8">
        <f t="shared" si="5"/>
        <v>0</v>
      </c>
    </row>
    <row r="170" spans="1:10">
      <c r="A170" s="5">
        <f>BIL!I188</f>
        <v>169</v>
      </c>
      <c r="B170" s="5">
        <f>BIL!J188</f>
        <v>0</v>
      </c>
      <c r="C170" s="5">
        <f>BIL!K188</f>
        <v>0</v>
      </c>
      <c r="D170" s="8">
        <v>0</v>
      </c>
      <c r="E170" s="8">
        <v>0</v>
      </c>
      <c r="F170" s="7">
        <f t="shared" si="4"/>
        <v>0</v>
      </c>
      <c r="J170" s="8">
        <f t="shared" si="5"/>
        <v>0</v>
      </c>
    </row>
    <row r="171" spans="1:10">
      <c r="A171" s="5">
        <f>BIL!I189</f>
        <v>170</v>
      </c>
      <c r="B171" s="5">
        <f>BIL!J189</f>
        <v>0</v>
      </c>
      <c r="C171" s="5">
        <f>BIL!K189</f>
        <v>0</v>
      </c>
      <c r="D171" s="8">
        <v>0</v>
      </c>
      <c r="E171" s="8">
        <v>0</v>
      </c>
      <c r="F171" s="7">
        <f t="shared" si="4"/>
        <v>0</v>
      </c>
      <c r="J171" s="8">
        <f t="shared" si="5"/>
        <v>0</v>
      </c>
    </row>
    <row r="172" spans="1:10">
      <c r="A172" s="5">
        <f>BIL!I190</f>
        <v>171</v>
      </c>
      <c r="B172" s="5">
        <f>BIL!J190</f>
        <v>0</v>
      </c>
      <c r="C172" s="5">
        <f>BIL!K190</f>
        <v>0</v>
      </c>
      <c r="D172" s="8">
        <v>0</v>
      </c>
      <c r="E172" s="8">
        <v>0</v>
      </c>
      <c r="F172" s="7">
        <f t="shared" si="4"/>
        <v>0</v>
      </c>
      <c r="J172" s="8">
        <f t="shared" si="5"/>
        <v>0</v>
      </c>
    </row>
    <row r="173" spans="1:10">
      <c r="A173" s="5">
        <f>BIL!I191</f>
        <v>172</v>
      </c>
      <c r="B173" s="5">
        <f>BIL!J191</f>
        <v>0</v>
      </c>
      <c r="C173" s="5">
        <f>BIL!K191</f>
        <v>0</v>
      </c>
      <c r="D173" s="8">
        <v>0</v>
      </c>
      <c r="E173" s="8">
        <v>0</v>
      </c>
      <c r="F173" s="7">
        <f t="shared" si="4"/>
        <v>0</v>
      </c>
      <c r="J173" s="8">
        <f t="shared" si="5"/>
        <v>0</v>
      </c>
    </row>
    <row r="174" spans="1:10">
      <c r="A174" s="5">
        <f>BIL!I192</f>
        <v>173</v>
      </c>
      <c r="B174" s="5">
        <f>BIL!J192</f>
        <v>0</v>
      </c>
      <c r="C174" s="5">
        <f>BIL!K192</f>
        <v>0</v>
      </c>
      <c r="D174" s="8">
        <v>0</v>
      </c>
      <c r="E174" s="8">
        <v>0</v>
      </c>
      <c r="F174" s="7">
        <f t="shared" si="4"/>
        <v>0</v>
      </c>
      <c r="J174" s="8">
        <f t="shared" si="5"/>
        <v>0</v>
      </c>
    </row>
    <row r="175" spans="1:10">
      <c r="A175" s="5">
        <f>BIL!I193</f>
        <v>174</v>
      </c>
      <c r="B175" s="5">
        <f>BIL!J193</f>
        <v>0</v>
      </c>
      <c r="C175" s="5">
        <f>BIL!K193</f>
        <v>0</v>
      </c>
      <c r="D175" s="8">
        <v>0</v>
      </c>
      <c r="E175" s="8">
        <v>0</v>
      </c>
      <c r="F175" s="7">
        <f t="shared" si="4"/>
        <v>0</v>
      </c>
      <c r="J175" s="8">
        <f t="shared" si="5"/>
        <v>0</v>
      </c>
    </row>
    <row r="176" spans="1:10">
      <c r="A176" s="5">
        <f>BIL!I194</f>
        <v>175</v>
      </c>
      <c r="B176" s="5">
        <f>BIL!J194</f>
        <v>0</v>
      </c>
      <c r="C176" s="5">
        <f>BIL!K194</f>
        <v>0</v>
      </c>
      <c r="D176" s="8">
        <v>0</v>
      </c>
      <c r="E176" s="8">
        <v>0</v>
      </c>
      <c r="F176" s="7">
        <f t="shared" si="4"/>
        <v>0</v>
      </c>
      <c r="J176" s="8">
        <f t="shared" si="5"/>
        <v>0</v>
      </c>
    </row>
    <row r="177" spans="1:10">
      <c r="A177" s="5">
        <f>BIL!I195</f>
        <v>176</v>
      </c>
      <c r="B177" s="5">
        <f>BIL!J195</f>
        <v>0</v>
      </c>
      <c r="C177" s="5">
        <f>BIL!K195</f>
        <v>0</v>
      </c>
      <c r="D177" s="8">
        <v>0</v>
      </c>
      <c r="E177" s="8">
        <v>0</v>
      </c>
      <c r="F177" s="7">
        <f t="shared" si="4"/>
        <v>0</v>
      </c>
      <c r="J177" s="8">
        <f t="shared" si="5"/>
        <v>0</v>
      </c>
    </row>
    <row r="178" spans="1:10">
      <c r="A178" s="5">
        <f>BIL!I196</f>
        <v>177</v>
      </c>
      <c r="B178" s="5">
        <f>BIL!J196</f>
        <v>0</v>
      </c>
      <c r="C178" s="5">
        <f>BIL!K196</f>
        <v>0</v>
      </c>
      <c r="D178" s="8">
        <v>0</v>
      </c>
      <c r="E178" s="8">
        <v>0</v>
      </c>
      <c r="F178" s="7">
        <f t="shared" si="4"/>
        <v>0</v>
      </c>
      <c r="J178" s="8">
        <f t="shared" si="5"/>
        <v>0</v>
      </c>
    </row>
    <row r="179" spans="1:10">
      <c r="A179" s="5">
        <f>BIL!I197</f>
        <v>178</v>
      </c>
      <c r="B179" s="5">
        <f>BIL!J197</f>
        <v>0</v>
      </c>
      <c r="C179" s="5">
        <f>BIL!K197</f>
        <v>0</v>
      </c>
      <c r="D179" s="8">
        <v>0</v>
      </c>
      <c r="E179" s="8">
        <v>0</v>
      </c>
      <c r="F179" s="7">
        <f t="shared" si="4"/>
        <v>0</v>
      </c>
      <c r="J179" s="8">
        <f t="shared" si="5"/>
        <v>0</v>
      </c>
    </row>
    <row r="180" spans="1:10">
      <c r="A180" s="5">
        <f>BIL!I198</f>
        <v>179</v>
      </c>
      <c r="B180" s="5">
        <f>BIL!J198</f>
        <v>0</v>
      </c>
      <c r="C180" s="5">
        <f>BIL!K198</f>
        <v>0</v>
      </c>
      <c r="D180" s="8">
        <v>0</v>
      </c>
      <c r="E180" s="8">
        <v>0</v>
      </c>
      <c r="F180" s="7">
        <f t="shared" si="4"/>
        <v>0</v>
      </c>
      <c r="J180" s="8">
        <f t="shared" si="5"/>
        <v>0</v>
      </c>
    </row>
    <row r="181" spans="1:10">
      <c r="A181" s="5">
        <f>BIL!I199</f>
        <v>180</v>
      </c>
      <c r="B181" s="5">
        <f>BIL!J199</f>
        <v>0</v>
      </c>
      <c r="C181" s="5">
        <f>BIL!K199</f>
        <v>0</v>
      </c>
      <c r="D181" s="8">
        <v>0</v>
      </c>
      <c r="E181" s="8">
        <v>0</v>
      </c>
      <c r="F181" s="7">
        <f t="shared" si="4"/>
        <v>0</v>
      </c>
      <c r="J181" s="8">
        <f t="shared" si="5"/>
        <v>0</v>
      </c>
    </row>
    <row r="182" spans="1:10">
      <c r="A182" s="5">
        <f>BIL!I200</f>
        <v>181</v>
      </c>
      <c r="B182" s="5">
        <f>BIL!J200</f>
        <v>0</v>
      </c>
      <c r="C182" s="5">
        <f>BIL!K200</f>
        <v>0</v>
      </c>
      <c r="D182" s="8">
        <v>0</v>
      </c>
      <c r="E182" s="8">
        <v>0</v>
      </c>
      <c r="F182" s="7">
        <f t="shared" si="4"/>
        <v>0</v>
      </c>
      <c r="J182" s="8">
        <f t="shared" si="5"/>
        <v>0</v>
      </c>
    </row>
    <row r="183" spans="1:10">
      <c r="A183" s="5">
        <f>BIL!I201</f>
        <v>182</v>
      </c>
      <c r="B183" s="5">
        <f>BIL!J201</f>
        <v>0</v>
      </c>
      <c r="C183" s="5">
        <f>BIL!K201</f>
        <v>0</v>
      </c>
      <c r="D183" s="8">
        <v>0</v>
      </c>
      <c r="E183" s="8">
        <v>0</v>
      </c>
      <c r="F183" s="7">
        <f t="shared" si="4"/>
        <v>0</v>
      </c>
      <c r="J183" s="8">
        <f t="shared" si="5"/>
        <v>0</v>
      </c>
    </row>
    <row r="184" spans="1:10">
      <c r="A184" s="5">
        <f>BIL!I202</f>
        <v>183</v>
      </c>
      <c r="B184" s="5">
        <f>BIL!J202</f>
        <v>0</v>
      </c>
      <c r="C184" s="5">
        <f>BIL!K202</f>
        <v>0</v>
      </c>
      <c r="D184" s="8">
        <v>0</v>
      </c>
      <c r="E184" s="8">
        <v>0</v>
      </c>
      <c r="F184" s="7">
        <f t="shared" si="4"/>
        <v>0</v>
      </c>
      <c r="J184" s="8">
        <f t="shared" si="5"/>
        <v>0</v>
      </c>
    </row>
    <row r="185" spans="1:10">
      <c r="A185" s="5">
        <f>BIL!I203</f>
        <v>184</v>
      </c>
      <c r="B185" s="5">
        <f>BIL!J203</f>
        <v>0</v>
      </c>
      <c r="C185" s="5">
        <f>BIL!K203</f>
        <v>0</v>
      </c>
      <c r="D185" s="8">
        <v>0</v>
      </c>
      <c r="E185" s="8">
        <v>0</v>
      </c>
      <c r="F185" s="7">
        <f t="shared" si="4"/>
        <v>0</v>
      </c>
      <c r="J185" s="8">
        <f t="shared" si="5"/>
        <v>0</v>
      </c>
    </row>
    <row r="186" spans="1:10">
      <c r="A186" s="5">
        <f>BIL!I204</f>
        <v>185</v>
      </c>
      <c r="B186" s="5">
        <f>BIL!J204</f>
        <v>0</v>
      </c>
      <c r="C186" s="5">
        <f>BIL!K204</f>
        <v>0</v>
      </c>
      <c r="D186" s="8">
        <v>0</v>
      </c>
      <c r="E186" s="8">
        <v>0</v>
      </c>
      <c r="F186" s="7">
        <f t="shared" si="4"/>
        <v>0</v>
      </c>
      <c r="J186" s="8">
        <f t="shared" si="5"/>
        <v>0</v>
      </c>
    </row>
    <row r="187" spans="1:10">
      <c r="A187" s="5">
        <f>BIL!I205</f>
        <v>186</v>
      </c>
      <c r="B187" s="5">
        <f>BIL!J205</f>
        <v>0</v>
      </c>
      <c r="C187" s="5">
        <f>BIL!K205</f>
        <v>0</v>
      </c>
      <c r="D187" s="8">
        <v>0</v>
      </c>
      <c r="E187" s="8">
        <v>0</v>
      </c>
      <c r="F187" s="7">
        <f t="shared" si="4"/>
        <v>0</v>
      </c>
      <c r="J187" s="8">
        <f t="shared" si="5"/>
        <v>0</v>
      </c>
    </row>
    <row r="188" spans="1:10">
      <c r="A188" s="5">
        <f>BIL!I206</f>
        <v>187</v>
      </c>
      <c r="B188" s="5">
        <f>BIL!J206</f>
        <v>0</v>
      </c>
      <c r="C188" s="5">
        <f>BIL!K206</f>
        <v>0</v>
      </c>
      <c r="D188" s="8">
        <v>0</v>
      </c>
      <c r="E188" s="8">
        <v>0</v>
      </c>
      <c r="F188" s="7">
        <f t="shared" si="4"/>
        <v>0</v>
      </c>
      <c r="J188" s="8">
        <f t="shared" si="5"/>
        <v>0</v>
      </c>
    </row>
    <row r="189" spans="1:10">
      <c r="A189" s="5">
        <f>BIL!I207</f>
        <v>188</v>
      </c>
      <c r="B189" s="5">
        <f>BIL!J207</f>
        <v>0</v>
      </c>
      <c r="C189" s="5">
        <f>BIL!K207</f>
        <v>0</v>
      </c>
      <c r="D189" s="8">
        <v>0</v>
      </c>
      <c r="E189" s="8">
        <v>0</v>
      </c>
      <c r="F189" s="7">
        <f t="shared" si="4"/>
        <v>0</v>
      </c>
      <c r="J189" s="8">
        <f t="shared" si="5"/>
        <v>0</v>
      </c>
    </row>
    <row r="190" spans="1:10">
      <c r="A190" s="5">
        <f>BIL!I208</f>
        <v>189</v>
      </c>
      <c r="B190" s="5">
        <f>BIL!J208</f>
        <v>0</v>
      </c>
      <c r="C190" s="5">
        <f>BIL!K208</f>
        <v>0</v>
      </c>
      <c r="D190" s="8">
        <v>0</v>
      </c>
      <c r="E190" s="8">
        <v>0</v>
      </c>
      <c r="F190" s="7">
        <f t="shared" si="4"/>
        <v>0</v>
      </c>
      <c r="J190" s="8">
        <f t="shared" si="5"/>
        <v>0</v>
      </c>
    </row>
    <row r="191" spans="1:10">
      <c r="A191" s="5">
        <f>BIL!I209</f>
        <v>190</v>
      </c>
      <c r="B191" s="5">
        <f>BIL!J209</f>
        <v>38022</v>
      </c>
      <c r="C191" s="5">
        <f>BIL!K209</f>
        <v>34004</v>
      </c>
      <c r="D191" s="8">
        <v>0</v>
      </c>
      <c r="E191" s="8">
        <v>0</v>
      </c>
      <c r="F191" s="7">
        <f t="shared" si="4"/>
        <v>201457</v>
      </c>
      <c r="J191" s="8">
        <f t="shared" si="5"/>
        <v>0</v>
      </c>
    </row>
    <row r="192" spans="1:10">
      <c r="A192" s="5">
        <f>BIL!I210</f>
        <v>191</v>
      </c>
      <c r="B192" s="5">
        <f>BIL!J210</f>
        <v>0</v>
      </c>
      <c r="C192" s="5">
        <f>BIL!K210</f>
        <v>0</v>
      </c>
      <c r="D192" s="8">
        <v>0</v>
      </c>
      <c r="E192" s="8">
        <v>0</v>
      </c>
      <c r="F192" s="7">
        <f t="shared" si="4"/>
        <v>0</v>
      </c>
      <c r="J192" s="8">
        <f t="shared" si="5"/>
        <v>0</v>
      </c>
    </row>
    <row r="193" spans="1:10">
      <c r="A193" s="5">
        <f>BIL!I211</f>
        <v>192</v>
      </c>
      <c r="B193" s="5">
        <f>BIL!J211</f>
        <v>38022</v>
      </c>
      <c r="C193" s="5">
        <f>BIL!K211</f>
        <v>34004</v>
      </c>
      <c r="D193" s="8">
        <v>0</v>
      </c>
      <c r="E193" s="8">
        <v>0</v>
      </c>
      <c r="F193" s="7">
        <f t="shared" si="4"/>
        <v>203577.59999999998</v>
      </c>
      <c r="J193" s="8">
        <f t="shared" si="5"/>
        <v>0</v>
      </c>
    </row>
    <row r="194" spans="1:10">
      <c r="A194" s="5">
        <f>BIL!I212</f>
        <v>193</v>
      </c>
      <c r="B194" s="5">
        <f>BIL!J212</f>
        <v>0</v>
      </c>
      <c r="C194" s="5">
        <f>BIL!K212</f>
        <v>0</v>
      </c>
      <c r="D194" s="8">
        <v>0</v>
      </c>
      <c r="E194" s="8">
        <v>0</v>
      </c>
      <c r="F194" s="7">
        <f t="shared" ref="F194:F205" si="6">A194/100*B194+A194/50*C194</f>
        <v>0</v>
      </c>
      <c r="J194" s="8">
        <f t="shared" si="5"/>
        <v>0</v>
      </c>
    </row>
    <row r="195" spans="1:10">
      <c r="A195" s="5">
        <f>BIL!I213</f>
        <v>194</v>
      </c>
      <c r="B195" s="5">
        <f>BIL!J213</f>
        <v>38022</v>
      </c>
      <c r="C195" s="5">
        <f>BIL!K213</f>
        <v>34004</v>
      </c>
      <c r="D195" s="8">
        <v>0</v>
      </c>
      <c r="E195" s="8">
        <v>0</v>
      </c>
      <c r="F195" s="7">
        <f t="shared" si="6"/>
        <v>205698.19999999998</v>
      </c>
      <c r="J195" s="8">
        <f t="shared" ref="J195:J205" si="7">ABS(B195-ROUND(B195,0))+ABS(C195-ROUND(C195,0))</f>
        <v>0</v>
      </c>
    </row>
    <row r="196" spans="1:10">
      <c r="A196" s="5">
        <f>BIL!I214</f>
        <v>195</v>
      </c>
      <c r="B196" s="5">
        <f>BIL!J214</f>
        <v>51737</v>
      </c>
      <c r="C196" s="5">
        <f>BIL!K214</f>
        <v>50762</v>
      </c>
      <c r="D196" s="8">
        <v>0</v>
      </c>
      <c r="E196" s="8">
        <v>0</v>
      </c>
      <c r="F196" s="7">
        <f t="shared" si="6"/>
        <v>298858.94999999995</v>
      </c>
      <c r="J196" s="8">
        <f t="shared" si="7"/>
        <v>0</v>
      </c>
    </row>
    <row r="197" spans="1:10">
      <c r="A197" s="5">
        <f>BIL!I215</f>
        <v>196</v>
      </c>
      <c r="B197" s="5">
        <f>BIL!J215</f>
        <v>17223</v>
      </c>
      <c r="C197" s="5">
        <f>BIL!K215</f>
        <v>16885</v>
      </c>
      <c r="D197" s="8">
        <v>0</v>
      </c>
      <c r="E197" s="8">
        <v>0</v>
      </c>
      <c r="F197" s="7">
        <f t="shared" si="6"/>
        <v>99946.28</v>
      </c>
      <c r="J197" s="8">
        <f t="shared" si="7"/>
        <v>0</v>
      </c>
    </row>
    <row r="198" spans="1:10">
      <c r="A198" s="5">
        <f>BIL!I216</f>
        <v>197</v>
      </c>
      <c r="B198" s="5">
        <f>BIL!J216</f>
        <v>17223</v>
      </c>
      <c r="C198" s="5">
        <f>BIL!K216</f>
        <v>16885</v>
      </c>
      <c r="D198" s="8">
        <v>0</v>
      </c>
      <c r="E198" s="8">
        <v>0</v>
      </c>
      <c r="F198" s="7">
        <f t="shared" si="6"/>
        <v>100456.20999999999</v>
      </c>
      <c r="J198" s="8">
        <f t="shared" si="7"/>
        <v>0</v>
      </c>
    </row>
    <row r="199" spans="1:10">
      <c r="A199" s="5">
        <f>BIL!I217</f>
        <v>198</v>
      </c>
      <c r="B199" s="5">
        <f>BIL!J217</f>
        <v>0</v>
      </c>
      <c r="C199" s="5">
        <f>BIL!K217</f>
        <v>0</v>
      </c>
      <c r="D199" s="8">
        <v>0</v>
      </c>
      <c r="E199" s="8">
        <v>0</v>
      </c>
      <c r="F199" s="7">
        <f t="shared" si="6"/>
        <v>0</v>
      </c>
      <c r="J199" s="8">
        <f t="shared" si="7"/>
        <v>0</v>
      </c>
    </row>
    <row r="200" spans="1:10">
      <c r="A200" s="5">
        <f>BIL!I218</f>
        <v>199</v>
      </c>
      <c r="B200" s="5">
        <f>BIL!J218</f>
        <v>34514</v>
      </c>
      <c r="C200" s="5">
        <f>BIL!K218</f>
        <v>33877</v>
      </c>
      <c r="D200" s="8">
        <v>0</v>
      </c>
      <c r="E200" s="8">
        <v>0</v>
      </c>
      <c r="F200" s="7">
        <f t="shared" si="6"/>
        <v>203513.32</v>
      </c>
      <c r="J200" s="8">
        <f t="shared" si="7"/>
        <v>0</v>
      </c>
    </row>
    <row r="201" spans="1:10">
      <c r="A201" s="5">
        <f>BIL!I219</f>
        <v>200</v>
      </c>
      <c r="B201" s="5">
        <f>BIL!J219</f>
        <v>0</v>
      </c>
      <c r="C201" s="5">
        <f>BIL!K219</f>
        <v>0</v>
      </c>
      <c r="D201" s="8">
        <v>0</v>
      </c>
      <c r="E201" s="8">
        <v>0</v>
      </c>
      <c r="F201" s="7">
        <f t="shared" si="6"/>
        <v>0</v>
      </c>
      <c r="J201" s="8">
        <f t="shared" si="7"/>
        <v>0</v>
      </c>
    </row>
    <row r="202" spans="1:10">
      <c r="A202" s="5">
        <f>BIL!I221</f>
        <v>201</v>
      </c>
      <c r="B202" s="5">
        <f>BIL!J221</f>
        <v>0</v>
      </c>
      <c r="C202" s="5">
        <f>BIL!K221</f>
        <v>0</v>
      </c>
      <c r="D202" s="8">
        <v>0</v>
      </c>
      <c r="E202" s="8">
        <v>0</v>
      </c>
      <c r="F202" s="7">
        <f t="shared" si="6"/>
        <v>0</v>
      </c>
      <c r="J202" s="8">
        <f t="shared" si="7"/>
        <v>0</v>
      </c>
    </row>
    <row r="203" spans="1:10">
      <c r="A203" s="5">
        <f>BIL!I222</f>
        <v>202</v>
      </c>
      <c r="B203" s="5">
        <f>BIL!J222</f>
        <v>0</v>
      </c>
      <c r="C203" s="5">
        <f>BIL!K222</f>
        <v>0</v>
      </c>
      <c r="D203" s="8">
        <v>0</v>
      </c>
      <c r="E203" s="8">
        <v>0</v>
      </c>
      <c r="F203" s="7">
        <f t="shared" si="6"/>
        <v>0</v>
      </c>
      <c r="J203" s="8">
        <f t="shared" si="7"/>
        <v>0</v>
      </c>
    </row>
    <row r="204" spans="1:10">
      <c r="A204" s="5">
        <f>202+PRRAS!I19</f>
        <v>203</v>
      </c>
      <c r="B204" s="5">
        <f>PRRAS!J19</f>
        <v>424221</v>
      </c>
      <c r="C204" s="5">
        <f>PRRAS!K19</f>
        <v>316810</v>
      </c>
      <c r="D204" s="8">
        <v>0</v>
      </c>
      <c r="E204" s="8">
        <v>0</v>
      </c>
      <c r="F204" s="7">
        <f t="shared" si="6"/>
        <v>2147417.2299999995</v>
      </c>
      <c r="J204" s="8">
        <f t="shared" si="7"/>
        <v>0</v>
      </c>
    </row>
    <row r="205" spans="1:10">
      <c r="A205" s="5">
        <f>202+PRRAS!I20</f>
        <v>204</v>
      </c>
      <c r="B205" s="5">
        <f>PRRAS!J20</f>
        <v>49140</v>
      </c>
      <c r="C205" s="5">
        <f>PRRAS!K20</f>
        <v>37325</v>
      </c>
      <c r="D205" s="8">
        <v>0</v>
      </c>
      <c r="E205" s="8">
        <v>0</v>
      </c>
      <c r="F205" s="7">
        <f t="shared" si="6"/>
        <v>252531.6</v>
      </c>
      <c r="J205" s="8">
        <f t="shared" si="7"/>
        <v>0</v>
      </c>
    </row>
    <row r="206" spans="1:10">
      <c r="A206" s="5">
        <f>202+PRRAS!I21</f>
        <v>205</v>
      </c>
      <c r="B206" s="5">
        <f>PRRAS!J21</f>
        <v>0</v>
      </c>
      <c r="C206" s="5">
        <f>PRRAS!K21</f>
        <v>0</v>
      </c>
      <c r="D206" s="8">
        <v>0</v>
      </c>
      <c r="E206" s="8">
        <v>0</v>
      </c>
      <c r="F206" s="7">
        <f t="shared" ref="F206:F268" si="8">A206/100*B206+A206/50*C206</f>
        <v>0</v>
      </c>
      <c r="J206" s="8">
        <f t="shared" ref="J206:J268" si="9">ABS(B206-ROUND(B206,0))+ABS(C206-ROUND(C206,0))</f>
        <v>0</v>
      </c>
    </row>
    <row r="207" spans="1:10">
      <c r="A207" s="5">
        <f>202+PRRAS!I22</f>
        <v>206</v>
      </c>
      <c r="B207" s="5">
        <f>PRRAS!J22</f>
        <v>49140</v>
      </c>
      <c r="C207" s="5">
        <f>PRRAS!K22</f>
        <v>37325</v>
      </c>
      <c r="D207" s="8">
        <v>0</v>
      </c>
      <c r="E207" s="8">
        <v>0</v>
      </c>
      <c r="F207" s="7">
        <f t="shared" si="8"/>
        <v>255007.40000000002</v>
      </c>
      <c r="J207" s="8">
        <f t="shared" si="9"/>
        <v>0</v>
      </c>
    </row>
    <row r="208" spans="1:10">
      <c r="A208" s="5">
        <f>202+PRRAS!I23</f>
        <v>207</v>
      </c>
      <c r="B208" s="5">
        <f>PRRAS!J23</f>
        <v>0</v>
      </c>
      <c r="C208" s="5">
        <f>PRRAS!K23</f>
        <v>246</v>
      </c>
      <c r="D208" s="8">
        <v>0</v>
      </c>
      <c r="E208" s="8">
        <v>0</v>
      </c>
      <c r="F208" s="7">
        <f t="shared" si="8"/>
        <v>1018.4399999999999</v>
      </c>
      <c r="J208" s="8">
        <f t="shared" si="9"/>
        <v>0</v>
      </c>
    </row>
    <row r="209" spans="1:10">
      <c r="A209" s="5">
        <f>202+PRRAS!I24</f>
        <v>208</v>
      </c>
      <c r="B209" s="5">
        <f>PRRAS!J24</f>
        <v>0</v>
      </c>
      <c r="C209" s="5">
        <f>PRRAS!K24</f>
        <v>246</v>
      </c>
      <c r="D209" s="8">
        <v>0</v>
      </c>
      <c r="E209" s="8">
        <v>0</v>
      </c>
      <c r="F209" s="7">
        <f t="shared" si="8"/>
        <v>1023.36</v>
      </c>
      <c r="J209" s="8">
        <f t="shared" si="9"/>
        <v>0</v>
      </c>
    </row>
    <row r="210" spans="1:10">
      <c r="A210" s="5">
        <f>202+PRRAS!I25</f>
        <v>209</v>
      </c>
      <c r="B210" s="5">
        <f>PRRAS!J25</f>
        <v>0</v>
      </c>
      <c r="C210" s="5">
        <f>PRRAS!K25</f>
        <v>0</v>
      </c>
      <c r="D210" s="8">
        <v>0</v>
      </c>
      <c r="E210" s="8">
        <v>0</v>
      </c>
      <c r="F210" s="7">
        <f t="shared" si="8"/>
        <v>0</v>
      </c>
      <c r="J210" s="8">
        <f t="shared" si="9"/>
        <v>0</v>
      </c>
    </row>
    <row r="211" spans="1:10">
      <c r="A211" s="5">
        <f>202+PRRAS!I26</f>
        <v>210</v>
      </c>
      <c r="B211" s="5">
        <f>PRRAS!J26</f>
        <v>159000</v>
      </c>
      <c r="C211" s="5">
        <f>PRRAS!K26</f>
        <v>169000</v>
      </c>
      <c r="D211" s="8">
        <v>0</v>
      </c>
      <c r="E211" s="8">
        <v>0</v>
      </c>
      <c r="F211" s="7">
        <f t="shared" si="8"/>
        <v>1043700</v>
      </c>
      <c r="J211" s="8">
        <f t="shared" si="9"/>
        <v>0</v>
      </c>
    </row>
    <row r="212" spans="1:10">
      <c r="A212" s="5">
        <f>202+PRRAS!I27</f>
        <v>211</v>
      </c>
      <c r="B212" s="5">
        <f>PRRAS!J27</f>
        <v>159000</v>
      </c>
      <c r="C212" s="5">
        <f>PRRAS!K27</f>
        <v>169000</v>
      </c>
      <c r="D212" s="8">
        <v>0</v>
      </c>
      <c r="E212" s="8">
        <v>0</v>
      </c>
      <c r="F212" s="7">
        <f t="shared" si="8"/>
        <v>1048670</v>
      </c>
      <c r="J212" s="8">
        <f t="shared" si="9"/>
        <v>0</v>
      </c>
    </row>
    <row r="213" spans="1:10">
      <c r="A213" s="5">
        <f>202+PRRAS!I28</f>
        <v>212</v>
      </c>
      <c r="B213" s="5">
        <f>PRRAS!J28</f>
        <v>0</v>
      </c>
      <c r="C213" s="5">
        <f>PRRAS!K28</f>
        <v>0</v>
      </c>
      <c r="D213" s="8">
        <v>0</v>
      </c>
      <c r="E213" s="8">
        <v>0</v>
      </c>
      <c r="F213" s="7">
        <f t="shared" si="8"/>
        <v>0</v>
      </c>
      <c r="J213" s="8">
        <f t="shared" si="9"/>
        <v>0</v>
      </c>
    </row>
    <row r="214" spans="1:10">
      <c r="A214" s="5">
        <f>202+PRRAS!I29</f>
        <v>213</v>
      </c>
      <c r="B214" s="5">
        <f>PRRAS!J29</f>
        <v>0</v>
      </c>
      <c r="C214" s="5">
        <f>PRRAS!K29</f>
        <v>0</v>
      </c>
      <c r="D214" s="8">
        <v>0</v>
      </c>
      <c r="E214" s="8">
        <v>0</v>
      </c>
      <c r="F214" s="7">
        <f t="shared" si="8"/>
        <v>0</v>
      </c>
      <c r="J214" s="8">
        <f t="shared" si="9"/>
        <v>0</v>
      </c>
    </row>
    <row r="215" spans="1:10">
      <c r="A215" s="5">
        <f>202+PRRAS!I30</f>
        <v>214</v>
      </c>
      <c r="B215" s="5">
        <f>PRRAS!J30</f>
        <v>0</v>
      </c>
      <c r="C215" s="5">
        <f>PRRAS!K30</f>
        <v>0</v>
      </c>
      <c r="D215" s="8">
        <v>0</v>
      </c>
      <c r="E215" s="8">
        <v>0</v>
      </c>
      <c r="F215" s="7">
        <f t="shared" si="8"/>
        <v>0</v>
      </c>
      <c r="J215" s="8">
        <f t="shared" si="9"/>
        <v>0</v>
      </c>
    </row>
    <row r="216" spans="1:10">
      <c r="A216" s="5">
        <f>202+PRRAS!I31</f>
        <v>215</v>
      </c>
      <c r="B216" s="5">
        <f>PRRAS!J31</f>
        <v>0</v>
      </c>
      <c r="C216" s="5">
        <f>PRRAS!K31</f>
        <v>0</v>
      </c>
      <c r="D216" s="8">
        <v>0</v>
      </c>
      <c r="E216" s="8">
        <v>0</v>
      </c>
      <c r="F216" s="7">
        <f t="shared" si="8"/>
        <v>0</v>
      </c>
      <c r="J216" s="8">
        <f t="shared" si="9"/>
        <v>0</v>
      </c>
    </row>
    <row r="217" spans="1:10">
      <c r="A217" s="5">
        <f>202+PRRAS!I32</f>
        <v>216</v>
      </c>
      <c r="B217" s="5">
        <f>PRRAS!J32</f>
        <v>0</v>
      </c>
      <c r="C217" s="5">
        <f>PRRAS!K32</f>
        <v>0</v>
      </c>
      <c r="D217" s="8">
        <v>0</v>
      </c>
      <c r="E217" s="8">
        <v>0</v>
      </c>
      <c r="F217" s="7">
        <f t="shared" si="8"/>
        <v>0</v>
      </c>
      <c r="J217" s="8">
        <f t="shared" si="9"/>
        <v>0</v>
      </c>
    </row>
    <row r="218" spans="1:10">
      <c r="A218" s="5">
        <f>202+PRRAS!I33</f>
        <v>217</v>
      </c>
      <c r="B218" s="5">
        <f>PRRAS!J33</f>
        <v>0</v>
      </c>
      <c r="C218" s="5">
        <f>PRRAS!K33</f>
        <v>0</v>
      </c>
      <c r="D218" s="8">
        <v>0</v>
      </c>
      <c r="E218" s="8">
        <v>0</v>
      </c>
      <c r="F218" s="7">
        <f t="shared" si="8"/>
        <v>0</v>
      </c>
      <c r="J218" s="8">
        <f t="shared" si="9"/>
        <v>0</v>
      </c>
    </row>
    <row r="219" spans="1:10">
      <c r="A219" s="5">
        <f>202+PRRAS!I34</f>
        <v>218</v>
      </c>
      <c r="B219" s="5">
        <f>PRRAS!J34</f>
        <v>0</v>
      </c>
      <c r="C219" s="5">
        <f>PRRAS!K34</f>
        <v>0</v>
      </c>
      <c r="D219" s="8">
        <v>0</v>
      </c>
      <c r="E219" s="8">
        <v>0</v>
      </c>
      <c r="F219" s="7">
        <f t="shared" si="8"/>
        <v>0</v>
      </c>
      <c r="J219" s="8">
        <f t="shared" si="9"/>
        <v>0</v>
      </c>
    </row>
    <row r="220" spans="1:10">
      <c r="A220" s="5">
        <f>202+PRRAS!I35</f>
        <v>219</v>
      </c>
      <c r="B220" s="5">
        <f>PRRAS!J35</f>
        <v>0</v>
      </c>
      <c r="C220" s="5">
        <f>PRRAS!K35</f>
        <v>0</v>
      </c>
      <c r="D220" s="8">
        <v>0</v>
      </c>
      <c r="E220" s="8">
        <v>0</v>
      </c>
      <c r="F220" s="7">
        <f t="shared" si="8"/>
        <v>0</v>
      </c>
      <c r="J220" s="8">
        <f t="shared" si="9"/>
        <v>0</v>
      </c>
    </row>
    <row r="221" spans="1:10">
      <c r="A221" s="5">
        <f>202+PRRAS!I36</f>
        <v>220</v>
      </c>
      <c r="B221" s="5">
        <f>PRRAS!J36</f>
        <v>0</v>
      </c>
      <c r="C221" s="5">
        <f>PRRAS!K36</f>
        <v>0</v>
      </c>
      <c r="D221" s="8">
        <v>0</v>
      </c>
      <c r="E221" s="8">
        <v>0</v>
      </c>
      <c r="F221" s="7">
        <f t="shared" si="8"/>
        <v>0</v>
      </c>
      <c r="J221" s="8">
        <f t="shared" si="9"/>
        <v>0</v>
      </c>
    </row>
    <row r="222" spans="1:10">
      <c r="A222" s="5">
        <f>202+PRRAS!I37</f>
        <v>221</v>
      </c>
      <c r="B222" s="5">
        <f>PRRAS!J37</f>
        <v>0</v>
      </c>
      <c r="C222" s="5">
        <f>PRRAS!K37</f>
        <v>0</v>
      </c>
      <c r="D222" s="8">
        <v>0</v>
      </c>
      <c r="E222" s="8">
        <v>0</v>
      </c>
      <c r="F222" s="7">
        <f t="shared" si="8"/>
        <v>0</v>
      </c>
      <c r="J222" s="8">
        <f t="shared" si="9"/>
        <v>0</v>
      </c>
    </row>
    <row r="223" spans="1:10">
      <c r="A223" s="5">
        <f>202+PRRAS!I38</f>
        <v>222</v>
      </c>
      <c r="B223" s="5">
        <f>PRRAS!J38</f>
        <v>0</v>
      </c>
      <c r="C223" s="5">
        <f>PRRAS!K38</f>
        <v>0</v>
      </c>
      <c r="D223" s="8">
        <v>0</v>
      </c>
      <c r="E223" s="8">
        <v>0</v>
      </c>
      <c r="F223" s="7">
        <f t="shared" si="8"/>
        <v>0</v>
      </c>
      <c r="J223" s="8">
        <f t="shared" si="9"/>
        <v>0</v>
      </c>
    </row>
    <row r="224" spans="1:10">
      <c r="A224" s="5">
        <f>202+PRRAS!I39</f>
        <v>223</v>
      </c>
      <c r="B224" s="5">
        <f>PRRAS!J39</f>
        <v>0</v>
      </c>
      <c r="C224" s="5">
        <f>PRRAS!K39</f>
        <v>0</v>
      </c>
      <c r="D224" s="8">
        <v>0</v>
      </c>
      <c r="E224" s="8">
        <v>0</v>
      </c>
      <c r="F224" s="7">
        <f t="shared" si="8"/>
        <v>0</v>
      </c>
      <c r="J224" s="8">
        <f t="shared" si="9"/>
        <v>0</v>
      </c>
    </row>
    <row r="225" spans="1:10">
      <c r="A225" s="5">
        <f>202+PRRAS!I40</f>
        <v>224</v>
      </c>
      <c r="B225" s="5">
        <f>PRRAS!J40</f>
        <v>0</v>
      </c>
      <c r="C225" s="5">
        <f>PRRAS!K40</f>
        <v>0</v>
      </c>
      <c r="D225" s="8">
        <v>0</v>
      </c>
      <c r="E225" s="8">
        <v>0</v>
      </c>
      <c r="F225" s="7">
        <f t="shared" si="8"/>
        <v>0</v>
      </c>
      <c r="J225" s="8">
        <f t="shared" si="9"/>
        <v>0</v>
      </c>
    </row>
    <row r="226" spans="1:10">
      <c r="A226" s="5">
        <f>202+PRRAS!I41</f>
        <v>225</v>
      </c>
      <c r="B226" s="5">
        <f>PRRAS!J41</f>
        <v>0</v>
      </c>
      <c r="C226" s="5">
        <f>PRRAS!K41</f>
        <v>0</v>
      </c>
      <c r="D226" s="8">
        <v>0</v>
      </c>
      <c r="E226" s="8">
        <v>0</v>
      </c>
      <c r="F226" s="7">
        <f t="shared" si="8"/>
        <v>0</v>
      </c>
      <c r="J226" s="8">
        <f t="shared" si="9"/>
        <v>0</v>
      </c>
    </row>
    <row r="227" spans="1:10">
      <c r="A227" s="5">
        <f>202+PRRAS!I42</f>
        <v>226</v>
      </c>
      <c r="B227" s="5">
        <f>PRRAS!J42</f>
        <v>120376</v>
      </c>
      <c r="C227" s="5">
        <f>PRRAS!K42</f>
        <v>66740</v>
      </c>
      <c r="D227" s="8">
        <v>0</v>
      </c>
      <c r="E227" s="8">
        <v>0</v>
      </c>
      <c r="F227" s="7">
        <f t="shared" si="8"/>
        <v>573714.55999999994</v>
      </c>
      <c r="J227" s="8">
        <f t="shared" si="9"/>
        <v>0</v>
      </c>
    </row>
    <row r="228" spans="1:10">
      <c r="A228" s="5">
        <f>202+PRRAS!I43</f>
        <v>227</v>
      </c>
      <c r="B228" s="5">
        <f>PRRAS!J43</f>
        <v>43000</v>
      </c>
      <c r="C228" s="5">
        <f>PRRAS!K43</f>
        <v>39415</v>
      </c>
      <c r="D228" s="8">
        <v>0</v>
      </c>
      <c r="E228" s="8">
        <v>0</v>
      </c>
      <c r="F228" s="7">
        <f t="shared" si="8"/>
        <v>276554.09999999998</v>
      </c>
      <c r="J228" s="8">
        <f t="shared" si="9"/>
        <v>0</v>
      </c>
    </row>
    <row r="229" spans="1:10">
      <c r="A229" s="5">
        <f>202+PRRAS!I44</f>
        <v>228</v>
      </c>
      <c r="B229" s="5">
        <f>PRRAS!J44</f>
        <v>0</v>
      </c>
      <c r="C229" s="5">
        <f>PRRAS!K44</f>
        <v>415</v>
      </c>
      <c r="D229" s="8">
        <v>0</v>
      </c>
      <c r="E229" s="8">
        <v>0</v>
      </c>
      <c r="F229" s="7">
        <f t="shared" si="8"/>
        <v>1892.3999999999999</v>
      </c>
      <c r="J229" s="8">
        <f t="shared" si="9"/>
        <v>0</v>
      </c>
    </row>
    <row r="230" spans="1:10">
      <c r="A230" s="5">
        <f>202+PRRAS!I45</f>
        <v>229</v>
      </c>
      <c r="B230" s="5">
        <f>PRRAS!J45</f>
        <v>43000</v>
      </c>
      <c r="C230" s="5">
        <f>PRRAS!K45</f>
        <v>39000</v>
      </c>
      <c r="D230" s="8">
        <v>0</v>
      </c>
      <c r="E230" s="8">
        <v>0</v>
      </c>
      <c r="F230" s="7">
        <f t="shared" si="8"/>
        <v>277090</v>
      </c>
      <c r="J230" s="8">
        <f t="shared" si="9"/>
        <v>0</v>
      </c>
    </row>
    <row r="231" spans="1:10">
      <c r="A231" s="5">
        <f>202+PRRAS!I46</f>
        <v>230</v>
      </c>
      <c r="B231" s="5">
        <f>PRRAS!J46</f>
        <v>0</v>
      </c>
      <c r="C231" s="5">
        <f>PRRAS!K46</f>
        <v>0</v>
      </c>
      <c r="D231" s="8">
        <v>0</v>
      </c>
      <c r="E231" s="8">
        <v>0</v>
      </c>
      <c r="F231" s="7">
        <f t="shared" si="8"/>
        <v>0</v>
      </c>
      <c r="J231" s="8">
        <f t="shared" si="9"/>
        <v>0</v>
      </c>
    </row>
    <row r="232" spans="1:10">
      <c r="A232" s="5">
        <f>202+PRRAS!I47</f>
        <v>231</v>
      </c>
      <c r="B232" s="5">
        <f>PRRAS!J47</f>
        <v>0</v>
      </c>
      <c r="C232" s="5">
        <f>PRRAS!K47</f>
        <v>0</v>
      </c>
      <c r="D232" s="8">
        <v>0</v>
      </c>
      <c r="E232" s="8">
        <v>0</v>
      </c>
      <c r="F232" s="7">
        <f t="shared" si="8"/>
        <v>0</v>
      </c>
      <c r="J232" s="8">
        <f t="shared" si="9"/>
        <v>0</v>
      </c>
    </row>
    <row r="233" spans="1:10">
      <c r="A233" s="5">
        <f>202+PRRAS!I48</f>
        <v>232</v>
      </c>
      <c r="B233" s="5">
        <f>PRRAS!J48</f>
        <v>0</v>
      </c>
      <c r="C233" s="5">
        <f>PRRAS!K48</f>
        <v>0</v>
      </c>
      <c r="D233" s="8">
        <v>0</v>
      </c>
      <c r="E233" s="8">
        <v>0</v>
      </c>
      <c r="F233" s="7">
        <f t="shared" si="8"/>
        <v>0</v>
      </c>
      <c r="J233" s="8">
        <f t="shared" si="9"/>
        <v>0</v>
      </c>
    </row>
    <row r="234" spans="1:10">
      <c r="A234" s="5">
        <f>202+PRRAS!I49</f>
        <v>233</v>
      </c>
      <c r="B234" s="5">
        <f>PRRAS!J49</f>
        <v>0</v>
      </c>
      <c r="C234" s="5">
        <f>PRRAS!K49</f>
        <v>0</v>
      </c>
      <c r="D234" s="8">
        <v>0</v>
      </c>
      <c r="E234" s="8">
        <v>0</v>
      </c>
      <c r="F234" s="7">
        <f t="shared" si="8"/>
        <v>0</v>
      </c>
      <c r="J234" s="8">
        <f t="shared" si="9"/>
        <v>0</v>
      </c>
    </row>
    <row r="235" spans="1:10">
      <c r="A235" s="5">
        <f>202+PRRAS!I50</f>
        <v>234</v>
      </c>
      <c r="B235" s="5">
        <f>PRRAS!J50</f>
        <v>0</v>
      </c>
      <c r="C235" s="5">
        <f>PRRAS!K50</f>
        <v>0</v>
      </c>
      <c r="D235" s="8">
        <v>0</v>
      </c>
      <c r="E235" s="8">
        <v>0</v>
      </c>
      <c r="F235" s="7">
        <f t="shared" si="8"/>
        <v>0</v>
      </c>
      <c r="J235" s="8">
        <f t="shared" si="9"/>
        <v>0</v>
      </c>
    </row>
    <row r="236" spans="1:10">
      <c r="A236" s="5">
        <f>202+PRRAS!I51</f>
        <v>235</v>
      </c>
      <c r="B236" s="5">
        <f>PRRAS!J51</f>
        <v>0</v>
      </c>
      <c r="C236" s="5">
        <f>PRRAS!K51</f>
        <v>10415</v>
      </c>
      <c r="D236" s="8">
        <v>0</v>
      </c>
      <c r="E236" s="8">
        <v>0</v>
      </c>
      <c r="F236" s="7">
        <f t="shared" si="8"/>
        <v>48950.5</v>
      </c>
      <c r="J236" s="8">
        <f t="shared" si="9"/>
        <v>0</v>
      </c>
    </row>
    <row r="237" spans="1:10">
      <c r="A237" s="5">
        <f>202+PRRAS!I52</f>
        <v>236</v>
      </c>
      <c r="B237" s="5">
        <f>PRRAS!J52</f>
        <v>0</v>
      </c>
      <c r="C237" s="5">
        <f>PRRAS!K52</f>
        <v>10415</v>
      </c>
      <c r="D237" s="8">
        <v>0</v>
      </c>
      <c r="E237" s="8">
        <v>0</v>
      </c>
      <c r="F237" s="7">
        <f t="shared" si="8"/>
        <v>49158.799999999996</v>
      </c>
      <c r="J237" s="8">
        <f t="shared" si="9"/>
        <v>0</v>
      </c>
    </row>
    <row r="238" spans="1:10">
      <c r="A238" s="5">
        <f>202+PRRAS!I53</f>
        <v>237</v>
      </c>
      <c r="B238" s="5">
        <f>PRRAS!J53</f>
        <v>0</v>
      </c>
      <c r="C238" s="5">
        <f>PRRAS!K53</f>
        <v>0</v>
      </c>
      <c r="D238" s="8">
        <v>0</v>
      </c>
      <c r="E238" s="8">
        <v>0</v>
      </c>
      <c r="F238" s="7">
        <f t="shared" si="8"/>
        <v>0</v>
      </c>
      <c r="J238" s="8">
        <f t="shared" si="9"/>
        <v>0</v>
      </c>
    </row>
    <row r="239" spans="1:10">
      <c r="A239" s="5">
        <f>202+PRRAS!I54</f>
        <v>238</v>
      </c>
      <c r="B239" s="5">
        <f>PRRAS!J54</f>
        <v>77376</v>
      </c>
      <c r="C239" s="5">
        <f>PRRAS!K54</f>
        <v>16910</v>
      </c>
      <c r="D239" s="8">
        <v>0</v>
      </c>
      <c r="E239" s="8">
        <v>0</v>
      </c>
      <c r="F239" s="7">
        <f t="shared" si="8"/>
        <v>264646.48</v>
      </c>
      <c r="J239" s="8">
        <f t="shared" si="9"/>
        <v>0</v>
      </c>
    </row>
    <row r="240" spans="1:10">
      <c r="A240" s="5">
        <f>202+PRRAS!I55</f>
        <v>239</v>
      </c>
      <c r="B240" s="5">
        <f>PRRAS!J55</f>
        <v>0</v>
      </c>
      <c r="C240" s="5">
        <f>PRRAS!K55</f>
        <v>0</v>
      </c>
      <c r="D240" s="8">
        <v>0</v>
      </c>
      <c r="E240" s="8">
        <v>0</v>
      </c>
      <c r="F240" s="7">
        <f t="shared" si="8"/>
        <v>0</v>
      </c>
      <c r="J240" s="8">
        <f t="shared" si="9"/>
        <v>0</v>
      </c>
    </row>
    <row r="241" spans="1:10">
      <c r="A241" s="5">
        <f>202+PRRAS!I56</f>
        <v>240</v>
      </c>
      <c r="B241" s="5">
        <f>PRRAS!J56</f>
        <v>0</v>
      </c>
      <c r="C241" s="5">
        <f>PRRAS!K56</f>
        <v>0</v>
      </c>
      <c r="D241" s="8">
        <v>0</v>
      </c>
      <c r="E241" s="8">
        <v>0</v>
      </c>
      <c r="F241" s="7">
        <f t="shared" si="8"/>
        <v>0</v>
      </c>
      <c r="J241" s="8">
        <f t="shared" si="9"/>
        <v>0</v>
      </c>
    </row>
    <row r="242" spans="1:10">
      <c r="A242" s="5">
        <f>202+PRRAS!I57</f>
        <v>241</v>
      </c>
      <c r="B242" s="5">
        <f>PRRAS!J57</f>
        <v>0</v>
      </c>
      <c r="C242" s="5">
        <f>PRRAS!K57</f>
        <v>0</v>
      </c>
      <c r="D242" s="8">
        <v>0</v>
      </c>
      <c r="E242" s="8">
        <v>0</v>
      </c>
      <c r="F242" s="7">
        <f t="shared" si="8"/>
        <v>0</v>
      </c>
      <c r="J242" s="8">
        <f t="shared" si="9"/>
        <v>0</v>
      </c>
    </row>
    <row r="243" spans="1:10">
      <c r="A243" s="5">
        <f>202+PRRAS!I58</f>
        <v>242</v>
      </c>
      <c r="B243" s="5">
        <f>PRRAS!J58</f>
        <v>977</v>
      </c>
      <c r="C243" s="5">
        <f>PRRAS!K58</f>
        <v>7936</v>
      </c>
      <c r="D243" s="8">
        <v>0</v>
      </c>
      <c r="E243" s="8">
        <v>0</v>
      </c>
      <c r="F243" s="7">
        <f t="shared" si="8"/>
        <v>40774.58</v>
      </c>
      <c r="J243" s="8">
        <f t="shared" si="9"/>
        <v>0</v>
      </c>
    </row>
    <row r="244" spans="1:10">
      <c r="A244" s="5">
        <f>202+PRRAS!I59</f>
        <v>243</v>
      </c>
      <c r="B244" s="5">
        <f>PRRAS!J59</f>
        <v>977</v>
      </c>
      <c r="C244" s="5">
        <f>PRRAS!K59</f>
        <v>7936</v>
      </c>
      <c r="D244" s="8">
        <v>0</v>
      </c>
      <c r="E244" s="8">
        <v>0</v>
      </c>
      <c r="F244" s="7">
        <f t="shared" si="8"/>
        <v>40943.07</v>
      </c>
      <c r="J244" s="8">
        <f t="shared" si="9"/>
        <v>0</v>
      </c>
    </row>
    <row r="245" spans="1:10">
      <c r="A245" s="5">
        <f>202+PRRAS!I60</f>
        <v>244</v>
      </c>
      <c r="B245" s="5">
        <f>PRRAS!J60</f>
        <v>0</v>
      </c>
      <c r="C245" s="5">
        <f>PRRAS!K60</f>
        <v>0</v>
      </c>
      <c r="D245" s="8">
        <v>0</v>
      </c>
      <c r="E245" s="8">
        <v>0</v>
      </c>
      <c r="F245" s="7">
        <f t="shared" si="8"/>
        <v>0</v>
      </c>
      <c r="J245" s="8">
        <f t="shared" si="9"/>
        <v>0</v>
      </c>
    </row>
    <row r="246" spans="1:10">
      <c r="A246" s="5">
        <f>202+PRRAS!I61</f>
        <v>245</v>
      </c>
      <c r="B246" s="5">
        <f>PRRAS!J61</f>
        <v>977</v>
      </c>
      <c r="C246" s="5">
        <f>PRRAS!K61</f>
        <v>7936</v>
      </c>
      <c r="D246" s="8">
        <v>0</v>
      </c>
      <c r="E246" s="8">
        <v>0</v>
      </c>
      <c r="F246" s="7">
        <f t="shared" si="8"/>
        <v>41280.050000000003</v>
      </c>
      <c r="J246" s="8">
        <f t="shared" si="9"/>
        <v>0</v>
      </c>
    </row>
    <row r="247" spans="1:10">
      <c r="A247" s="5">
        <f>202+PRRAS!I62</f>
        <v>246</v>
      </c>
      <c r="B247" s="5">
        <f>PRRAS!J62</f>
        <v>0</v>
      </c>
      <c r="C247" s="5">
        <f>PRRAS!K62</f>
        <v>0</v>
      </c>
      <c r="D247" s="8">
        <v>0</v>
      </c>
      <c r="E247" s="8">
        <v>0</v>
      </c>
      <c r="F247" s="7">
        <f t="shared" si="8"/>
        <v>0</v>
      </c>
      <c r="J247" s="8">
        <f t="shared" si="9"/>
        <v>0</v>
      </c>
    </row>
    <row r="248" spans="1:10">
      <c r="A248" s="5">
        <f>202+PRRAS!I63</f>
        <v>247</v>
      </c>
      <c r="B248" s="5">
        <f>PRRAS!J63</f>
        <v>0</v>
      </c>
      <c r="C248" s="5">
        <f>PRRAS!K63</f>
        <v>0</v>
      </c>
      <c r="D248" s="8">
        <v>0</v>
      </c>
      <c r="E248" s="8">
        <v>0</v>
      </c>
      <c r="F248" s="7">
        <f t="shared" si="8"/>
        <v>0</v>
      </c>
      <c r="J248" s="8">
        <f t="shared" si="9"/>
        <v>0</v>
      </c>
    </row>
    <row r="249" spans="1:10">
      <c r="A249" s="5">
        <f>202+PRRAS!I64</f>
        <v>248</v>
      </c>
      <c r="B249" s="5">
        <f>PRRAS!J64</f>
        <v>0</v>
      </c>
      <c r="C249" s="5">
        <f>PRRAS!K64</f>
        <v>0</v>
      </c>
      <c r="D249" s="8">
        <v>0</v>
      </c>
      <c r="E249" s="8">
        <v>0</v>
      </c>
      <c r="F249" s="7">
        <f t="shared" si="8"/>
        <v>0</v>
      </c>
      <c r="J249" s="8">
        <f t="shared" si="9"/>
        <v>0</v>
      </c>
    </row>
    <row r="250" spans="1:10">
      <c r="A250" s="5">
        <f>202+PRRAS!I65</f>
        <v>249</v>
      </c>
      <c r="B250" s="5">
        <f>PRRAS!J65</f>
        <v>0</v>
      </c>
      <c r="C250" s="5">
        <f>PRRAS!K65</f>
        <v>0</v>
      </c>
      <c r="D250" s="8">
        <v>0</v>
      </c>
      <c r="E250" s="8">
        <v>0</v>
      </c>
      <c r="F250" s="7">
        <f t="shared" si="8"/>
        <v>0</v>
      </c>
      <c r="J250" s="8">
        <f t="shared" si="9"/>
        <v>0</v>
      </c>
    </row>
    <row r="251" spans="1:10">
      <c r="A251" s="5">
        <f>202+PRRAS!I66</f>
        <v>250</v>
      </c>
      <c r="B251" s="5">
        <f>PRRAS!J66</f>
        <v>0</v>
      </c>
      <c r="C251" s="5">
        <f>PRRAS!K66</f>
        <v>0</v>
      </c>
      <c r="D251" s="8">
        <v>0</v>
      </c>
      <c r="E251" s="8">
        <v>0</v>
      </c>
      <c r="F251" s="7">
        <f t="shared" si="8"/>
        <v>0</v>
      </c>
      <c r="J251" s="8">
        <f t="shared" si="9"/>
        <v>0</v>
      </c>
    </row>
    <row r="252" spans="1:10">
      <c r="A252" s="5">
        <f>202+PRRAS!I67</f>
        <v>251</v>
      </c>
      <c r="B252" s="5">
        <f>PRRAS!J67</f>
        <v>94728</v>
      </c>
      <c r="C252" s="5">
        <f>PRRAS!K67</f>
        <v>35563</v>
      </c>
      <c r="D252" s="8">
        <v>0</v>
      </c>
      <c r="E252" s="8">
        <v>0</v>
      </c>
      <c r="F252" s="7">
        <f t="shared" si="8"/>
        <v>416293.53999999992</v>
      </c>
      <c r="J252" s="8">
        <f t="shared" si="9"/>
        <v>0</v>
      </c>
    </row>
    <row r="253" spans="1:10">
      <c r="A253" s="5">
        <f>202+PRRAS!I68</f>
        <v>252</v>
      </c>
      <c r="B253" s="5">
        <f>PRRAS!J68</f>
        <v>94728</v>
      </c>
      <c r="C253" s="5">
        <f>PRRAS!K68</f>
        <v>35563</v>
      </c>
      <c r="D253" s="8">
        <v>0</v>
      </c>
      <c r="E253" s="8">
        <v>0</v>
      </c>
      <c r="F253" s="7">
        <f t="shared" si="8"/>
        <v>417952.07999999996</v>
      </c>
      <c r="J253" s="8">
        <f t="shared" si="9"/>
        <v>0</v>
      </c>
    </row>
    <row r="254" spans="1:10">
      <c r="A254" s="5">
        <f>202+PRRAS!I69</f>
        <v>253</v>
      </c>
      <c r="B254" s="5">
        <f>PRRAS!J69</f>
        <v>0</v>
      </c>
      <c r="C254" s="5">
        <f>PRRAS!K69</f>
        <v>0</v>
      </c>
      <c r="D254" s="8">
        <v>0</v>
      </c>
      <c r="E254" s="8">
        <v>0</v>
      </c>
      <c r="F254" s="7">
        <f t="shared" si="8"/>
        <v>0</v>
      </c>
      <c r="J254" s="8">
        <f t="shared" si="9"/>
        <v>0</v>
      </c>
    </row>
    <row r="255" spans="1:10">
      <c r="A255" s="5">
        <f>202+PRRAS!I70</f>
        <v>254</v>
      </c>
      <c r="B255" s="5">
        <f>PRRAS!J70</f>
        <v>0</v>
      </c>
      <c r="C255" s="5">
        <f>PRRAS!K70</f>
        <v>0</v>
      </c>
      <c r="D255" s="8">
        <v>0</v>
      </c>
      <c r="E255" s="8">
        <v>0</v>
      </c>
      <c r="F255" s="7">
        <f t="shared" si="8"/>
        <v>0</v>
      </c>
      <c r="J255" s="8">
        <f t="shared" si="9"/>
        <v>0</v>
      </c>
    </row>
    <row r="256" spans="1:10">
      <c r="A256" s="5">
        <f>202+PRRAS!I71</f>
        <v>255</v>
      </c>
      <c r="B256" s="5">
        <f>PRRAS!J71</f>
        <v>0</v>
      </c>
      <c r="C256" s="5">
        <f>PRRAS!K71</f>
        <v>0</v>
      </c>
      <c r="D256" s="8">
        <v>0</v>
      </c>
      <c r="E256" s="8">
        <v>0</v>
      </c>
      <c r="F256" s="7">
        <f t="shared" si="8"/>
        <v>0</v>
      </c>
      <c r="J256" s="8">
        <f t="shared" si="9"/>
        <v>0</v>
      </c>
    </row>
    <row r="257" spans="1:10">
      <c r="A257" s="5">
        <f>202+PRRAS!I73</f>
        <v>256</v>
      </c>
      <c r="B257" s="5">
        <f>PRRAS!J73</f>
        <v>416377</v>
      </c>
      <c r="C257" s="5">
        <f>PRRAS!K73</f>
        <v>317447</v>
      </c>
      <c r="D257" s="8">
        <v>0</v>
      </c>
      <c r="E257" s="8">
        <v>0</v>
      </c>
      <c r="F257" s="7">
        <f t="shared" si="8"/>
        <v>2691253.7600000002</v>
      </c>
      <c r="J257" s="8">
        <f t="shared" si="9"/>
        <v>0</v>
      </c>
    </row>
    <row r="258" spans="1:10">
      <c r="A258" s="5">
        <f>202+PRRAS!I74</f>
        <v>257</v>
      </c>
      <c r="B258" s="5">
        <f>PRRAS!J74</f>
        <v>169689</v>
      </c>
      <c r="C258" s="5">
        <f>PRRAS!K74</f>
        <v>175098</v>
      </c>
      <c r="D258" s="8">
        <v>0</v>
      </c>
      <c r="E258" s="8">
        <v>0</v>
      </c>
      <c r="F258" s="7">
        <f t="shared" si="8"/>
        <v>1336104.45</v>
      </c>
      <c r="J258" s="8">
        <f t="shared" si="9"/>
        <v>0</v>
      </c>
    </row>
    <row r="259" spans="1:10">
      <c r="A259" s="5">
        <f>202+PRRAS!I75</f>
        <v>258</v>
      </c>
      <c r="B259" s="5">
        <f>PRRAS!J75</f>
        <v>134325</v>
      </c>
      <c r="C259" s="5">
        <f>PRRAS!K75</f>
        <v>140983</v>
      </c>
      <c r="D259" s="8">
        <v>0</v>
      </c>
      <c r="E259" s="8">
        <v>0</v>
      </c>
      <c r="F259" s="7">
        <f t="shared" si="8"/>
        <v>1074030.78</v>
      </c>
      <c r="J259" s="8">
        <f t="shared" si="9"/>
        <v>0</v>
      </c>
    </row>
    <row r="260" spans="1:10">
      <c r="A260" s="5">
        <f>202+PRRAS!I76</f>
        <v>259</v>
      </c>
      <c r="B260" s="5">
        <f>PRRAS!J76</f>
        <v>134325</v>
      </c>
      <c r="C260" s="5">
        <f>PRRAS!K76</f>
        <v>140983</v>
      </c>
      <c r="D260" s="8">
        <v>0</v>
      </c>
      <c r="E260" s="8">
        <v>0</v>
      </c>
      <c r="F260" s="7">
        <f t="shared" si="8"/>
        <v>1078193.69</v>
      </c>
      <c r="J260" s="8">
        <f t="shared" si="9"/>
        <v>0</v>
      </c>
    </row>
    <row r="261" spans="1:10">
      <c r="A261" s="5">
        <f>202+PRRAS!I77</f>
        <v>260</v>
      </c>
      <c r="B261" s="5">
        <f>PRRAS!J77</f>
        <v>0</v>
      </c>
      <c r="C261" s="5">
        <f>PRRAS!K77</f>
        <v>0</v>
      </c>
      <c r="D261" s="8">
        <v>0</v>
      </c>
      <c r="E261" s="8">
        <v>0</v>
      </c>
      <c r="F261" s="7">
        <f t="shared" si="8"/>
        <v>0</v>
      </c>
      <c r="J261" s="8">
        <f t="shared" si="9"/>
        <v>0</v>
      </c>
    </row>
    <row r="262" spans="1:10">
      <c r="A262" s="5">
        <f>202+PRRAS!I78</f>
        <v>261</v>
      </c>
      <c r="B262" s="5">
        <f>PRRAS!J78</f>
        <v>0</v>
      </c>
      <c r="C262" s="5">
        <f>PRRAS!K78</f>
        <v>0</v>
      </c>
      <c r="D262" s="8">
        <v>0</v>
      </c>
      <c r="E262" s="8">
        <v>0</v>
      </c>
      <c r="F262" s="7">
        <f t="shared" si="8"/>
        <v>0</v>
      </c>
      <c r="J262" s="8">
        <f t="shared" si="9"/>
        <v>0</v>
      </c>
    </row>
    <row r="263" spans="1:10">
      <c r="A263" s="5">
        <f>202+PRRAS!I79</f>
        <v>262</v>
      </c>
      <c r="B263" s="5">
        <f>PRRAS!J79</f>
        <v>0</v>
      </c>
      <c r="C263" s="5">
        <f>PRRAS!K79</f>
        <v>0</v>
      </c>
      <c r="D263" s="8">
        <v>0</v>
      </c>
      <c r="E263" s="8">
        <v>0</v>
      </c>
      <c r="F263" s="7">
        <f t="shared" si="8"/>
        <v>0</v>
      </c>
      <c r="J263" s="8">
        <f t="shared" si="9"/>
        <v>0</v>
      </c>
    </row>
    <row r="264" spans="1:10">
      <c r="A264" s="5">
        <f>202+PRRAS!I80</f>
        <v>263</v>
      </c>
      <c r="B264" s="5">
        <f>PRRAS!J80</f>
        <v>13200</v>
      </c>
      <c r="C264" s="5">
        <f>PRRAS!K80</f>
        <v>12400</v>
      </c>
      <c r="D264" s="8">
        <v>0</v>
      </c>
      <c r="E264" s="8">
        <v>0</v>
      </c>
      <c r="F264" s="7">
        <f t="shared" si="8"/>
        <v>99940</v>
      </c>
      <c r="J264" s="8">
        <f t="shared" si="9"/>
        <v>0</v>
      </c>
    </row>
    <row r="265" spans="1:10">
      <c r="A265" s="5">
        <f>202+PRRAS!I81</f>
        <v>264</v>
      </c>
      <c r="B265" s="5">
        <f>PRRAS!J81</f>
        <v>22164</v>
      </c>
      <c r="C265" s="5">
        <f>PRRAS!K81</f>
        <v>21715</v>
      </c>
      <c r="D265" s="8">
        <v>0</v>
      </c>
      <c r="E265" s="8">
        <v>0</v>
      </c>
      <c r="F265" s="7">
        <f t="shared" si="8"/>
        <v>173168.16</v>
      </c>
      <c r="J265" s="8">
        <f t="shared" si="9"/>
        <v>0</v>
      </c>
    </row>
    <row r="266" spans="1:10">
      <c r="A266" s="5">
        <f>202+PRRAS!I82</f>
        <v>265</v>
      </c>
      <c r="B266" s="5">
        <f>PRRAS!J82</f>
        <v>22164</v>
      </c>
      <c r="C266" s="5">
        <f>PRRAS!K82</f>
        <v>21715</v>
      </c>
      <c r="D266" s="8">
        <v>0</v>
      </c>
      <c r="E266" s="8">
        <v>0</v>
      </c>
      <c r="F266" s="7">
        <f t="shared" si="8"/>
        <v>173824.1</v>
      </c>
      <c r="J266" s="8">
        <f t="shared" si="9"/>
        <v>0</v>
      </c>
    </row>
    <row r="267" spans="1:10">
      <c r="A267" s="5">
        <f>202+PRRAS!I83</f>
        <v>266</v>
      </c>
      <c r="B267" s="5">
        <f>PRRAS!J83</f>
        <v>0</v>
      </c>
      <c r="C267" s="5">
        <f>PRRAS!K83</f>
        <v>0</v>
      </c>
      <c r="D267" s="8">
        <v>0</v>
      </c>
      <c r="E267" s="8">
        <v>0</v>
      </c>
      <c r="F267" s="7">
        <f t="shared" si="8"/>
        <v>0</v>
      </c>
      <c r="J267" s="8">
        <f t="shared" si="9"/>
        <v>0</v>
      </c>
    </row>
    <row r="268" spans="1:10">
      <c r="A268" s="5">
        <f>202+PRRAS!I84</f>
        <v>267</v>
      </c>
      <c r="B268" s="5">
        <f>PRRAS!J84</f>
        <v>0</v>
      </c>
      <c r="C268" s="5">
        <f>PRRAS!K84</f>
        <v>0</v>
      </c>
      <c r="D268" s="8">
        <v>0</v>
      </c>
      <c r="E268" s="8">
        <v>0</v>
      </c>
      <c r="F268" s="7">
        <f t="shared" si="8"/>
        <v>0</v>
      </c>
      <c r="J268" s="8">
        <f t="shared" si="9"/>
        <v>0</v>
      </c>
    </row>
    <row r="269" spans="1:10">
      <c r="A269" s="5">
        <f>202+PRRAS!I85</f>
        <v>268</v>
      </c>
      <c r="B269" s="5">
        <f>PRRAS!J85</f>
        <v>0</v>
      </c>
      <c r="C269" s="5">
        <f>PRRAS!K85</f>
        <v>0</v>
      </c>
      <c r="D269" s="8">
        <v>0</v>
      </c>
      <c r="E269" s="8">
        <v>0</v>
      </c>
      <c r="F269" s="7">
        <f t="shared" ref="F269:F332" si="10">A269/100*B269+A269/50*C269</f>
        <v>0</v>
      </c>
      <c r="J269" s="8">
        <f t="shared" ref="J269:J332" si="11">ABS(B269-ROUND(B269,0))+ABS(C269-ROUND(C269,0))</f>
        <v>0</v>
      </c>
    </row>
    <row r="270" spans="1:10">
      <c r="A270" s="5">
        <f>202+PRRAS!I86</f>
        <v>269</v>
      </c>
      <c r="B270" s="5">
        <f>PRRAS!J86</f>
        <v>56889</v>
      </c>
      <c r="C270" s="5">
        <f>PRRAS!K86</f>
        <v>59073</v>
      </c>
      <c r="D270" s="8">
        <v>0</v>
      </c>
      <c r="E270" s="8">
        <v>0</v>
      </c>
      <c r="F270" s="7">
        <f t="shared" si="10"/>
        <v>470844.15</v>
      </c>
      <c r="J270" s="8">
        <f t="shared" si="11"/>
        <v>0</v>
      </c>
    </row>
    <row r="271" spans="1:10">
      <c r="A271" s="5">
        <f>202+PRRAS!I87</f>
        <v>270</v>
      </c>
      <c r="B271" s="5">
        <f>PRRAS!J87</f>
        <v>1950</v>
      </c>
      <c r="C271" s="5">
        <f>PRRAS!K87</f>
        <v>3185</v>
      </c>
      <c r="D271" s="8">
        <v>0</v>
      </c>
      <c r="E271" s="8">
        <v>0</v>
      </c>
      <c r="F271" s="7">
        <f t="shared" si="10"/>
        <v>22464</v>
      </c>
      <c r="J271" s="8">
        <f t="shared" si="11"/>
        <v>0</v>
      </c>
    </row>
    <row r="272" spans="1:10">
      <c r="A272" s="5">
        <f>202+PRRAS!I88</f>
        <v>271</v>
      </c>
      <c r="B272" s="5">
        <f>PRRAS!J88</f>
        <v>1050</v>
      </c>
      <c r="C272" s="5">
        <f>PRRAS!K88</f>
        <v>1808</v>
      </c>
      <c r="D272" s="8">
        <v>0</v>
      </c>
      <c r="E272" s="8">
        <v>0</v>
      </c>
      <c r="F272" s="7">
        <f t="shared" si="10"/>
        <v>12644.86</v>
      </c>
      <c r="J272" s="8">
        <f t="shared" si="11"/>
        <v>0</v>
      </c>
    </row>
    <row r="273" spans="1:10">
      <c r="A273" s="5">
        <f>202+PRRAS!I89</f>
        <v>272</v>
      </c>
      <c r="B273" s="5">
        <f>PRRAS!J89</f>
        <v>900</v>
      </c>
      <c r="C273" s="5">
        <f>PRRAS!K89</f>
        <v>1377</v>
      </c>
      <c r="D273" s="8">
        <v>0</v>
      </c>
      <c r="E273" s="8">
        <v>0</v>
      </c>
      <c r="F273" s="7">
        <f t="shared" si="10"/>
        <v>9938.880000000001</v>
      </c>
      <c r="J273" s="8">
        <f t="shared" si="11"/>
        <v>0</v>
      </c>
    </row>
    <row r="274" spans="1:10">
      <c r="A274" s="5">
        <f>202+PRRAS!I90</f>
        <v>273</v>
      </c>
      <c r="B274" s="5">
        <f>PRRAS!J90</f>
        <v>0</v>
      </c>
      <c r="C274" s="5">
        <f>PRRAS!K90</f>
        <v>0</v>
      </c>
      <c r="D274" s="8">
        <v>0</v>
      </c>
      <c r="E274" s="8">
        <v>0</v>
      </c>
      <c r="F274" s="7">
        <f t="shared" si="10"/>
        <v>0</v>
      </c>
      <c r="J274" s="8">
        <f t="shared" si="11"/>
        <v>0</v>
      </c>
    </row>
    <row r="275" spans="1:10">
      <c r="A275" s="5">
        <f>202+PRRAS!I91</f>
        <v>274</v>
      </c>
      <c r="B275" s="5">
        <f>PRRAS!J91</f>
        <v>0</v>
      </c>
      <c r="C275" s="5">
        <f>PRRAS!K91</f>
        <v>1540</v>
      </c>
      <c r="D275" s="8">
        <v>0</v>
      </c>
      <c r="E275" s="8">
        <v>0</v>
      </c>
      <c r="F275" s="7">
        <f t="shared" si="10"/>
        <v>8439.2000000000007</v>
      </c>
      <c r="J275" s="8">
        <f t="shared" si="11"/>
        <v>0</v>
      </c>
    </row>
    <row r="276" spans="1:10">
      <c r="A276" s="5">
        <f>202+PRRAS!I92</f>
        <v>275</v>
      </c>
      <c r="B276" s="5">
        <f>PRRAS!J92</f>
        <v>0</v>
      </c>
      <c r="C276" s="5">
        <f>PRRAS!K92</f>
        <v>0</v>
      </c>
      <c r="D276" s="8">
        <v>0</v>
      </c>
      <c r="E276" s="8">
        <v>0</v>
      </c>
      <c r="F276" s="7">
        <f t="shared" si="10"/>
        <v>0</v>
      </c>
      <c r="J276" s="8">
        <f t="shared" si="11"/>
        <v>0</v>
      </c>
    </row>
    <row r="277" spans="1:10">
      <c r="A277" s="5">
        <f>202+PRRAS!I93</f>
        <v>276</v>
      </c>
      <c r="B277" s="5">
        <f>PRRAS!J93</f>
        <v>0</v>
      </c>
      <c r="C277" s="5">
        <f>PRRAS!K93</f>
        <v>1540</v>
      </c>
      <c r="D277" s="8">
        <v>0</v>
      </c>
      <c r="E277" s="8">
        <v>0</v>
      </c>
      <c r="F277" s="7">
        <f t="shared" si="10"/>
        <v>8500.7999999999993</v>
      </c>
      <c r="J277" s="8">
        <f t="shared" si="11"/>
        <v>0</v>
      </c>
    </row>
    <row r="278" spans="1:10">
      <c r="A278" s="5">
        <f>202+PRRAS!I94</f>
        <v>277</v>
      </c>
      <c r="B278" s="5">
        <f>PRRAS!J94</f>
        <v>0</v>
      </c>
      <c r="C278" s="5">
        <f>PRRAS!K94</f>
        <v>0</v>
      </c>
      <c r="D278" s="8">
        <v>0</v>
      </c>
      <c r="E278" s="8">
        <v>0</v>
      </c>
      <c r="F278" s="7">
        <f t="shared" si="10"/>
        <v>0</v>
      </c>
      <c r="J278" s="8">
        <f t="shared" si="11"/>
        <v>0</v>
      </c>
    </row>
    <row r="279" spans="1:10">
      <c r="A279" s="5">
        <f>202+PRRAS!I95</f>
        <v>278</v>
      </c>
      <c r="B279" s="5">
        <f>PRRAS!J95</f>
        <v>0</v>
      </c>
      <c r="C279" s="5">
        <f>PRRAS!K95</f>
        <v>0</v>
      </c>
      <c r="D279" s="8">
        <v>0</v>
      </c>
      <c r="E279" s="8">
        <v>0</v>
      </c>
      <c r="F279" s="7">
        <f t="shared" si="10"/>
        <v>0</v>
      </c>
      <c r="J279" s="8">
        <f t="shared" si="11"/>
        <v>0</v>
      </c>
    </row>
    <row r="280" spans="1:10">
      <c r="A280" s="5">
        <f>202+PRRAS!I96</f>
        <v>279</v>
      </c>
      <c r="B280" s="5">
        <f>PRRAS!J96</f>
        <v>1273</v>
      </c>
      <c r="C280" s="5">
        <f>PRRAS!K96</f>
        <v>370</v>
      </c>
      <c r="D280" s="8">
        <v>0</v>
      </c>
      <c r="E280" s="8">
        <v>0</v>
      </c>
      <c r="F280" s="7">
        <f t="shared" si="10"/>
        <v>5616.27</v>
      </c>
      <c r="J280" s="8">
        <f t="shared" si="11"/>
        <v>0</v>
      </c>
    </row>
    <row r="281" spans="1:10">
      <c r="A281" s="5">
        <f>202+PRRAS!I97</f>
        <v>280</v>
      </c>
      <c r="B281" s="5">
        <f>PRRAS!J97</f>
        <v>0</v>
      </c>
      <c r="C281" s="5">
        <f>PRRAS!K97</f>
        <v>0</v>
      </c>
      <c r="D281" s="8">
        <v>0</v>
      </c>
      <c r="E281" s="8">
        <v>0</v>
      </c>
      <c r="F281" s="7">
        <f t="shared" si="10"/>
        <v>0</v>
      </c>
      <c r="J281" s="8">
        <f t="shared" si="11"/>
        <v>0</v>
      </c>
    </row>
    <row r="282" spans="1:10">
      <c r="A282" s="5">
        <f>202+PRRAS!I98</f>
        <v>281</v>
      </c>
      <c r="B282" s="5">
        <f>PRRAS!J98</f>
        <v>1273</v>
      </c>
      <c r="C282" s="5">
        <f>PRRAS!K98</f>
        <v>370</v>
      </c>
      <c r="D282" s="8">
        <v>0</v>
      </c>
      <c r="E282" s="8">
        <v>0</v>
      </c>
      <c r="F282" s="7">
        <f t="shared" si="10"/>
        <v>5656.5300000000007</v>
      </c>
      <c r="J282" s="8">
        <f t="shared" si="11"/>
        <v>0</v>
      </c>
    </row>
    <row r="283" spans="1:10">
      <c r="A283" s="5">
        <f>202+PRRAS!I99</f>
        <v>282</v>
      </c>
      <c r="B283" s="5">
        <f>PRRAS!J99</f>
        <v>0</v>
      </c>
      <c r="C283" s="5">
        <f>PRRAS!K99</f>
        <v>0</v>
      </c>
      <c r="D283" s="8">
        <v>0</v>
      </c>
      <c r="E283" s="8">
        <v>0</v>
      </c>
      <c r="F283" s="7">
        <f t="shared" si="10"/>
        <v>0</v>
      </c>
      <c r="J283" s="8">
        <f t="shared" si="11"/>
        <v>0</v>
      </c>
    </row>
    <row r="284" spans="1:10">
      <c r="A284" s="5">
        <f>202+PRRAS!I100</f>
        <v>283</v>
      </c>
      <c r="B284" s="5">
        <f>PRRAS!J100</f>
        <v>0</v>
      </c>
      <c r="C284" s="5">
        <f>PRRAS!K100</f>
        <v>0</v>
      </c>
      <c r="D284" s="8">
        <v>0</v>
      </c>
      <c r="E284" s="8">
        <v>0</v>
      </c>
      <c r="F284" s="7">
        <f t="shared" si="10"/>
        <v>0</v>
      </c>
      <c r="J284" s="8">
        <f t="shared" si="11"/>
        <v>0</v>
      </c>
    </row>
    <row r="285" spans="1:10">
      <c r="A285" s="5">
        <f>202+PRRAS!I101</f>
        <v>284</v>
      </c>
      <c r="B285" s="5">
        <f>PRRAS!J101</f>
        <v>0</v>
      </c>
      <c r="C285" s="5">
        <f>PRRAS!K101</f>
        <v>6492</v>
      </c>
      <c r="D285" s="8">
        <v>0</v>
      </c>
      <c r="E285" s="8">
        <v>0</v>
      </c>
      <c r="F285" s="7">
        <f t="shared" si="10"/>
        <v>36874.559999999998</v>
      </c>
      <c r="J285" s="8">
        <f t="shared" si="11"/>
        <v>0</v>
      </c>
    </row>
    <row r="286" spans="1:10">
      <c r="A286" s="5">
        <f>202+PRRAS!I102</f>
        <v>285</v>
      </c>
      <c r="B286" s="5">
        <f>PRRAS!J102</f>
        <v>0</v>
      </c>
      <c r="C286" s="5">
        <f>PRRAS!K102</f>
        <v>6492</v>
      </c>
      <c r="D286" s="8">
        <v>0</v>
      </c>
      <c r="E286" s="8">
        <v>0</v>
      </c>
      <c r="F286" s="7">
        <f t="shared" si="10"/>
        <v>37004.400000000001</v>
      </c>
      <c r="J286" s="8">
        <f t="shared" si="11"/>
        <v>0</v>
      </c>
    </row>
    <row r="287" spans="1:10">
      <c r="A287" s="5">
        <f>202+PRRAS!I103</f>
        <v>286</v>
      </c>
      <c r="B287" s="5">
        <f>PRRAS!J103</f>
        <v>0</v>
      </c>
      <c r="C287" s="5">
        <f>PRRAS!K103</f>
        <v>0</v>
      </c>
      <c r="D287" s="8">
        <v>0</v>
      </c>
      <c r="E287" s="8">
        <v>0</v>
      </c>
      <c r="F287" s="7">
        <f t="shared" si="10"/>
        <v>0</v>
      </c>
      <c r="J287" s="8">
        <f t="shared" si="11"/>
        <v>0</v>
      </c>
    </row>
    <row r="288" spans="1:10">
      <c r="A288" s="5">
        <f>202+PRRAS!I104</f>
        <v>287</v>
      </c>
      <c r="B288" s="5">
        <f>PRRAS!J104</f>
        <v>0</v>
      </c>
      <c r="C288" s="5">
        <f>PRRAS!K104</f>
        <v>0</v>
      </c>
      <c r="D288" s="8">
        <v>0</v>
      </c>
      <c r="E288" s="8">
        <v>0</v>
      </c>
      <c r="F288" s="7">
        <f t="shared" si="10"/>
        <v>0</v>
      </c>
      <c r="J288" s="8">
        <f t="shared" si="11"/>
        <v>0</v>
      </c>
    </row>
    <row r="289" spans="1:10">
      <c r="A289" s="5">
        <f>202+PRRAS!I105</f>
        <v>288</v>
      </c>
      <c r="B289" s="5">
        <f>PRRAS!J105</f>
        <v>0</v>
      </c>
      <c r="C289" s="5">
        <f>PRRAS!K105</f>
        <v>0</v>
      </c>
      <c r="D289" s="8">
        <v>0</v>
      </c>
      <c r="E289" s="8">
        <v>0</v>
      </c>
      <c r="F289" s="7">
        <f t="shared" si="10"/>
        <v>0</v>
      </c>
      <c r="J289" s="8">
        <f t="shared" si="11"/>
        <v>0</v>
      </c>
    </row>
    <row r="290" spans="1:10">
      <c r="A290" s="5">
        <f>202+PRRAS!I106</f>
        <v>289</v>
      </c>
      <c r="B290" s="5">
        <f>PRRAS!J106</f>
        <v>21581</v>
      </c>
      <c r="C290" s="5">
        <f>PRRAS!K106</f>
        <v>11195</v>
      </c>
      <c r="D290" s="8">
        <v>0</v>
      </c>
      <c r="E290" s="8">
        <v>0</v>
      </c>
      <c r="F290" s="7">
        <f t="shared" si="10"/>
        <v>127076.19</v>
      </c>
      <c r="J290" s="8">
        <f t="shared" si="11"/>
        <v>0</v>
      </c>
    </row>
    <row r="291" spans="1:10">
      <c r="A291" s="5">
        <f>202+PRRAS!I107</f>
        <v>290</v>
      </c>
      <c r="B291" s="5">
        <f>PRRAS!J107</f>
        <v>3301</v>
      </c>
      <c r="C291" s="5">
        <f>PRRAS!K107</f>
        <v>2913</v>
      </c>
      <c r="D291" s="8">
        <v>0</v>
      </c>
      <c r="E291" s="8">
        <v>0</v>
      </c>
      <c r="F291" s="7">
        <f t="shared" si="10"/>
        <v>26468.299999999996</v>
      </c>
      <c r="J291" s="8">
        <f t="shared" si="11"/>
        <v>0</v>
      </c>
    </row>
    <row r="292" spans="1:10">
      <c r="A292" s="5">
        <f>202+PRRAS!I108</f>
        <v>291</v>
      </c>
      <c r="B292" s="5">
        <f>PRRAS!J108</f>
        <v>2597</v>
      </c>
      <c r="C292" s="5">
        <f>PRRAS!K108</f>
        <v>2807</v>
      </c>
      <c r="D292" s="8">
        <v>0</v>
      </c>
      <c r="E292" s="8">
        <v>0</v>
      </c>
      <c r="F292" s="7">
        <f t="shared" si="10"/>
        <v>23894.010000000002</v>
      </c>
      <c r="J292" s="8">
        <f t="shared" si="11"/>
        <v>0</v>
      </c>
    </row>
    <row r="293" spans="1:10">
      <c r="A293" s="5">
        <f>202+PRRAS!I109</f>
        <v>292</v>
      </c>
      <c r="B293" s="5">
        <f>PRRAS!J109</f>
        <v>3010</v>
      </c>
      <c r="C293" s="5">
        <f>PRRAS!K109</f>
        <v>301</v>
      </c>
      <c r="D293" s="8">
        <v>0</v>
      </c>
      <c r="E293" s="8">
        <v>0</v>
      </c>
      <c r="F293" s="7">
        <f t="shared" si="10"/>
        <v>10547.039999999999</v>
      </c>
      <c r="J293" s="8">
        <f t="shared" si="11"/>
        <v>0</v>
      </c>
    </row>
    <row r="294" spans="1:10">
      <c r="A294" s="5">
        <f>202+PRRAS!I110</f>
        <v>293</v>
      </c>
      <c r="B294" s="5">
        <f>PRRAS!J110</f>
        <v>2931</v>
      </c>
      <c r="C294" s="5">
        <f>PRRAS!K110</f>
        <v>3545</v>
      </c>
      <c r="D294" s="8">
        <v>0</v>
      </c>
      <c r="E294" s="8">
        <v>0</v>
      </c>
      <c r="F294" s="7">
        <f t="shared" si="10"/>
        <v>29361.53</v>
      </c>
      <c r="J294" s="8">
        <f t="shared" si="11"/>
        <v>0</v>
      </c>
    </row>
    <row r="295" spans="1:10">
      <c r="A295" s="5">
        <f>202+PRRAS!I111</f>
        <v>294</v>
      </c>
      <c r="B295" s="5">
        <f>PRRAS!J111</f>
        <v>0</v>
      </c>
      <c r="C295" s="5">
        <f>PRRAS!K111</f>
        <v>0</v>
      </c>
      <c r="D295" s="8">
        <v>0</v>
      </c>
      <c r="E295" s="8">
        <v>0</v>
      </c>
      <c r="F295" s="7">
        <f t="shared" si="10"/>
        <v>0</v>
      </c>
      <c r="J295" s="8">
        <f t="shared" si="11"/>
        <v>0</v>
      </c>
    </row>
    <row r="296" spans="1:10">
      <c r="A296" s="5">
        <f>202+PRRAS!I112</f>
        <v>295</v>
      </c>
      <c r="B296" s="5">
        <f>PRRAS!J112</f>
        <v>450</v>
      </c>
      <c r="C296" s="5">
        <f>PRRAS!K112</f>
        <v>350</v>
      </c>
      <c r="D296" s="8">
        <v>0</v>
      </c>
      <c r="E296" s="8">
        <v>0</v>
      </c>
      <c r="F296" s="7">
        <f t="shared" si="10"/>
        <v>3392.5</v>
      </c>
      <c r="J296" s="8">
        <f t="shared" si="11"/>
        <v>0</v>
      </c>
    </row>
    <row r="297" spans="1:10">
      <c r="A297" s="5">
        <f>202+PRRAS!I113</f>
        <v>296</v>
      </c>
      <c r="B297" s="5">
        <f>PRRAS!J113</f>
        <v>7790</v>
      </c>
      <c r="C297" s="5">
        <f>PRRAS!K113</f>
        <v>0</v>
      </c>
      <c r="D297" s="8">
        <v>0</v>
      </c>
      <c r="E297" s="8">
        <v>0</v>
      </c>
      <c r="F297" s="7">
        <f t="shared" si="10"/>
        <v>23058.400000000001</v>
      </c>
      <c r="J297" s="8">
        <f t="shared" si="11"/>
        <v>0</v>
      </c>
    </row>
    <row r="298" spans="1:10">
      <c r="A298" s="5">
        <f>202+PRRAS!I114</f>
        <v>297</v>
      </c>
      <c r="B298" s="5">
        <f>PRRAS!J114</f>
        <v>0</v>
      </c>
      <c r="C298" s="5">
        <f>PRRAS!K114</f>
        <v>0</v>
      </c>
      <c r="D298" s="8">
        <v>0</v>
      </c>
      <c r="E298" s="8">
        <v>0</v>
      </c>
      <c r="F298" s="7">
        <f t="shared" si="10"/>
        <v>0</v>
      </c>
      <c r="J298" s="8">
        <f t="shared" si="11"/>
        <v>0</v>
      </c>
    </row>
    <row r="299" spans="1:10">
      <c r="A299" s="5">
        <f>202+PRRAS!I115</f>
        <v>298</v>
      </c>
      <c r="B299" s="5">
        <f>PRRAS!J115</f>
        <v>1502</v>
      </c>
      <c r="C299" s="5">
        <f>PRRAS!K115</f>
        <v>1279</v>
      </c>
      <c r="D299" s="8">
        <v>0</v>
      </c>
      <c r="E299" s="8">
        <v>0</v>
      </c>
      <c r="F299" s="7">
        <f t="shared" si="10"/>
        <v>12098.8</v>
      </c>
      <c r="J299" s="8">
        <f t="shared" si="11"/>
        <v>0</v>
      </c>
    </row>
    <row r="300" spans="1:10">
      <c r="A300" s="5">
        <f>202+PRRAS!I116</f>
        <v>299</v>
      </c>
      <c r="B300" s="5">
        <f>PRRAS!J116</f>
        <v>19441</v>
      </c>
      <c r="C300" s="5">
        <f>PRRAS!K116</f>
        <v>34856</v>
      </c>
      <c r="D300" s="8">
        <v>0</v>
      </c>
      <c r="E300" s="8">
        <v>0</v>
      </c>
      <c r="F300" s="7">
        <f t="shared" si="10"/>
        <v>266567.47000000003</v>
      </c>
      <c r="J300" s="8">
        <f t="shared" si="11"/>
        <v>0</v>
      </c>
    </row>
    <row r="301" spans="1:10">
      <c r="A301" s="5">
        <f>202+PRRAS!I117</f>
        <v>300</v>
      </c>
      <c r="B301" s="5">
        <f>PRRAS!J117</f>
        <v>7580</v>
      </c>
      <c r="C301" s="5">
        <f>PRRAS!K117</f>
        <v>19981</v>
      </c>
      <c r="D301" s="8">
        <v>0</v>
      </c>
      <c r="E301" s="8">
        <v>0</v>
      </c>
      <c r="F301" s="7">
        <f t="shared" si="10"/>
        <v>142626</v>
      </c>
      <c r="J301" s="8">
        <f t="shared" si="11"/>
        <v>0</v>
      </c>
    </row>
    <row r="302" spans="1:10">
      <c r="A302" s="5">
        <f>202+PRRAS!I118</f>
        <v>301</v>
      </c>
      <c r="B302" s="5">
        <f>PRRAS!J118</f>
        <v>0</v>
      </c>
      <c r="C302" s="5">
        <f>PRRAS!K118</f>
        <v>46</v>
      </c>
      <c r="D302" s="8">
        <v>0</v>
      </c>
      <c r="E302" s="8">
        <v>0</v>
      </c>
      <c r="F302" s="7">
        <f t="shared" si="10"/>
        <v>276.91999999999996</v>
      </c>
      <c r="J302" s="8">
        <f t="shared" si="11"/>
        <v>0</v>
      </c>
    </row>
    <row r="303" spans="1:10">
      <c r="A303" s="5">
        <f>202+PRRAS!I119</f>
        <v>302</v>
      </c>
      <c r="B303" s="5">
        <f>PRRAS!J119</f>
        <v>10152</v>
      </c>
      <c r="C303" s="5">
        <f>PRRAS!K119</f>
        <v>9895</v>
      </c>
      <c r="D303" s="8">
        <v>0</v>
      </c>
      <c r="E303" s="8">
        <v>0</v>
      </c>
      <c r="F303" s="7">
        <f t="shared" si="10"/>
        <v>90424.84</v>
      </c>
      <c r="J303" s="8">
        <f t="shared" si="11"/>
        <v>0</v>
      </c>
    </row>
    <row r="304" spans="1:10">
      <c r="A304" s="5">
        <f>202+PRRAS!I120</f>
        <v>303</v>
      </c>
      <c r="B304" s="5">
        <f>PRRAS!J120</f>
        <v>1709</v>
      </c>
      <c r="C304" s="5">
        <f>PRRAS!K120</f>
        <v>4934</v>
      </c>
      <c r="D304" s="8">
        <v>0</v>
      </c>
      <c r="E304" s="8">
        <v>0</v>
      </c>
      <c r="F304" s="7">
        <f t="shared" si="10"/>
        <v>35078.31</v>
      </c>
      <c r="J304" s="8">
        <f t="shared" si="11"/>
        <v>0</v>
      </c>
    </row>
    <row r="305" spans="1:10">
      <c r="A305" s="5">
        <f>202+PRRAS!I121</f>
        <v>304</v>
      </c>
      <c r="B305" s="5">
        <f>PRRAS!J121</f>
        <v>12644</v>
      </c>
      <c r="C305" s="5">
        <f>PRRAS!K121</f>
        <v>1435</v>
      </c>
      <c r="D305" s="8">
        <v>0</v>
      </c>
      <c r="E305" s="8">
        <v>0</v>
      </c>
      <c r="F305" s="7">
        <f t="shared" si="10"/>
        <v>47162.559999999998</v>
      </c>
      <c r="J305" s="8">
        <f t="shared" si="11"/>
        <v>0</v>
      </c>
    </row>
    <row r="306" spans="1:10">
      <c r="A306" s="5">
        <f>202+PRRAS!I122</f>
        <v>305</v>
      </c>
      <c r="B306" s="5">
        <f>PRRAS!J122</f>
        <v>1786</v>
      </c>
      <c r="C306" s="5">
        <f>PRRAS!K122</f>
        <v>1435</v>
      </c>
      <c r="D306" s="8">
        <v>0</v>
      </c>
      <c r="E306" s="8">
        <v>0</v>
      </c>
      <c r="F306" s="7">
        <f t="shared" si="10"/>
        <v>14200.8</v>
      </c>
      <c r="J306" s="8">
        <f t="shared" si="11"/>
        <v>0</v>
      </c>
    </row>
    <row r="307" spans="1:10">
      <c r="A307" s="5">
        <f>202+PRRAS!I123</f>
        <v>306</v>
      </c>
      <c r="B307" s="5">
        <f>PRRAS!J123</f>
        <v>150</v>
      </c>
      <c r="C307" s="5">
        <f>PRRAS!K123</f>
        <v>0</v>
      </c>
      <c r="D307" s="8">
        <v>0</v>
      </c>
      <c r="E307" s="8">
        <v>0</v>
      </c>
      <c r="F307" s="7">
        <f t="shared" si="10"/>
        <v>459</v>
      </c>
      <c r="J307" s="8">
        <f t="shared" si="11"/>
        <v>0</v>
      </c>
    </row>
    <row r="308" spans="1:10">
      <c r="A308" s="5">
        <f>202+PRRAS!I124</f>
        <v>307</v>
      </c>
      <c r="B308" s="5">
        <f>PRRAS!J124</f>
        <v>0</v>
      </c>
      <c r="C308" s="5">
        <f>PRRAS!K124</f>
        <v>0</v>
      </c>
      <c r="D308" s="8">
        <v>0</v>
      </c>
      <c r="E308" s="8">
        <v>0</v>
      </c>
      <c r="F308" s="7">
        <f t="shared" si="10"/>
        <v>0</v>
      </c>
      <c r="J308" s="8">
        <f t="shared" si="11"/>
        <v>0</v>
      </c>
    </row>
    <row r="309" spans="1:10">
      <c r="A309" s="5">
        <f>202+PRRAS!I125</f>
        <v>308</v>
      </c>
      <c r="B309" s="5">
        <f>PRRAS!J125</f>
        <v>0</v>
      </c>
      <c r="C309" s="5">
        <f>PRRAS!K125</f>
        <v>0</v>
      </c>
      <c r="D309" s="8">
        <v>0</v>
      </c>
      <c r="E309" s="8">
        <v>0</v>
      </c>
      <c r="F309" s="7">
        <f t="shared" si="10"/>
        <v>0</v>
      </c>
      <c r="J309" s="8">
        <f t="shared" si="11"/>
        <v>0</v>
      </c>
    </row>
    <row r="310" spans="1:10">
      <c r="A310" s="5">
        <f>202+PRRAS!I126</f>
        <v>309</v>
      </c>
      <c r="B310" s="5">
        <f>PRRAS!J126</f>
        <v>10708</v>
      </c>
      <c r="C310" s="5">
        <f>PRRAS!K126</f>
        <v>0</v>
      </c>
      <c r="D310" s="8">
        <v>0</v>
      </c>
      <c r="E310" s="8">
        <v>0</v>
      </c>
      <c r="F310" s="7">
        <f t="shared" si="10"/>
        <v>33087.72</v>
      </c>
      <c r="J310" s="8">
        <f t="shared" si="11"/>
        <v>0</v>
      </c>
    </row>
    <row r="311" spans="1:10">
      <c r="A311" s="5">
        <f>202+PRRAS!I127</f>
        <v>310</v>
      </c>
      <c r="B311" s="5">
        <f>PRRAS!J127</f>
        <v>11951</v>
      </c>
      <c r="C311" s="5">
        <f>PRRAS!K127</f>
        <v>19319</v>
      </c>
      <c r="D311" s="8">
        <v>0</v>
      </c>
      <c r="E311" s="8">
        <v>0</v>
      </c>
      <c r="F311" s="7">
        <f t="shared" si="10"/>
        <v>156825.9</v>
      </c>
      <c r="J311" s="8">
        <f t="shared" si="11"/>
        <v>0</v>
      </c>
    </row>
    <row r="312" spans="1:10">
      <c r="A312" s="5">
        <f>202+PRRAS!I128</f>
        <v>311</v>
      </c>
      <c r="B312" s="5">
        <f>PRRAS!J128</f>
        <v>2404</v>
      </c>
      <c r="C312" s="5">
        <f>PRRAS!K128</f>
        <v>2134</v>
      </c>
      <c r="D312" s="8">
        <v>0</v>
      </c>
      <c r="E312" s="8">
        <v>0</v>
      </c>
      <c r="F312" s="7">
        <f t="shared" si="10"/>
        <v>20749.919999999998</v>
      </c>
      <c r="J312" s="8">
        <f t="shared" si="11"/>
        <v>0</v>
      </c>
    </row>
    <row r="313" spans="1:10">
      <c r="A313" s="5">
        <f>202+PRRAS!I129</f>
        <v>312</v>
      </c>
      <c r="B313" s="5">
        <f>PRRAS!J129</f>
        <v>0</v>
      </c>
      <c r="C313" s="5">
        <f>PRRAS!K129</f>
        <v>0</v>
      </c>
      <c r="D313" s="8">
        <v>0</v>
      </c>
      <c r="E313" s="8">
        <v>0</v>
      </c>
      <c r="F313" s="7">
        <f t="shared" si="10"/>
        <v>0</v>
      </c>
      <c r="J313" s="8">
        <f t="shared" si="11"/>
        <v>0</v>
      </c>
    </row>
    <row r="314" spans="1:10">
      <c r="A314" s="5">
        <f>202+PRRAS!I130</f>
        <v>313</v>
      </c>
      <c r="B314" s="5">
        <f>PRRAS!J130</f>
        <v>0</v>
      </c>
      <c r="C314" s="5">
        <f>PRRAS!K130</f>
        <v>0</v>
      </c>
      <c r="D314" s="8">
        <v>0</v>
      </c>
      <c r="E314" s="8">
        <v>0</v>
      </c>
      <c r="F314" s="7">
        <f t="shared" si="10"/>
        <v>0</v>
      </c>
      <c r="J314" s="8">
        <f t="shared" si="11"/>
        <v>0</v>
      </c>
    </row>
    <row r="315" spans="1:10">
      <c r="A315" s="5">
        <f>202+PRRAS!I131</f>
        <v>314</v>
      </c>
      <c r="B315" s="5">
        <f>PRRAS!J131</f>
        <v>0</v>
      </c>
      <c r="C315" s="5">
        <f>PRRAS!K131</f>
        <v>0</v>
      </c>
      <c r="D315" s="8">
        <v>0</v>
      </c>
      <c r="E315" s="8">
        <v>0</v>
      </c>
      <c r="F315" s="7">
        <f t="shared" si="10"/>
        <v>0</v>
      </c>
      <c r="J315" s="8">
        <f t="shared" si="11"/>
        <v>0</v>
      </c>
    </row>
    <row r="316" spans="1:10">
      <c r="A316" s="5">
        <f>202+PRRAS!I132</f>
        <v>315</v>
      </c>
      <c r="B316" s="5">
        <f>PRRAS!J132</f>
        <v>0</v>
      </c>
      <c r="C316" s="5">
        <f>PRRAS!K132</f>
        <v>0</v>
      </c>
      <c r="D316" s="8">
        <v>0</v>
      </c>
      <c r="E316" s="8">
        <v>0</v>
      </c>
      <c r="F316" s="7">
        <f t="shared" si="10"/>
        <v>0</v>
      </c>
      <c r="J316" s="8">
        <f t="shared" si="11"/>
        <v>0</v>
      </c>
    </row>
    <row r="317" spans="1:10">
      <c r="A317" s="5">
        <f>202+PRRAS!I133</f>
        <v>316</v>
      </c>
      <c r="B317" s="5">
        <f>PRRAS!J133</f>
        <v>0</v>
      </c>
      <c r="C317" s="5">
        <f>PRRAS!K133</f>
        <v>0</v>
      </c>
      <c r="D317" s="8">
        <v>0</v>
      </c>
      <c r="E317" s="8">
        <v>0</v>
      </c>
      <c r="F317" s="7">
        <f t="shared" si="10"/>
        <v>0</v>
      </c>
      <c r="J317" s="8">
        <f t="shared" si="11"/>
        <v>0</v>
      </c>
    </row>
    <row r="318" spans="1:10">
      <c r="A318" s="5">
        <f>202+PRRAS!I134</f>
        <v>317</v>
      </c>
      <c r="B318" s="5">
        <f>PRRAS!J134</f>
        <v>2404</v>
      </c>
      <c r="C318" s="5">
        <f>PRRAS!K134</f>
        <v>2134</v>
      </c>
      <c r="D318" s="8">
        <v>0</v>
      </c>
      <c r="E318" s="8">
        <v>0</v>
      </c>
      <c r="F318" s="7">
        <f t="shared" si="10"/>
        <v>21150.239999999998</v>
      </c>
      <c r="J318" s="8">
        <f t="shared" si="11"/>
        <v>0</v>
      </c>
    </row>
    <row r="319" spans="1:10">
      <c r="A319" s="5">
        <f>202+PRRAS!I135</f>
        <v>318</v>
      </c>
      <c r="B319" s="5">
        <f>PRRAS!J135</f>
        <v>2404</v>
      </c>
      <c r="C319" s="5">
        <f>PRRAS!K135</f>
        <v>2134</v>
      </c>
      <c r="D319" s="8">
        <v>0</v>
      </c>
      <c r="E319" s="8">
        <v>0</v>
      </c>
      <c r="F319" s="7">
        <f t="shared" si="10"/>
        <v>21216.959999999999</v>
      </c>
      <c r="J319" s="8">
        <f t="shared" si="11"/>
        <v>0</v>
      </c>
    </row>
    <row r="320" spans="1:10">
      <c r="A320" s="5">
        <f>202+PRRAS!I136</f>
        <v>319</v>
      </c>
      <c r="B320" s="5">
        <f>PRRAS!J136</f>
        <v>0</v>
      </c>
      <c r="C320" s="5">
        <f>PRRAS!K136</f>
        <v>0</v>
      </c>
      <c r="D320" s="8">
        <v>0</v>
      </c>
      <c r="E320" s="8">
        <v>0</v>
      </c>
      <c r="F320" s="7">
        <f t="shared" si="10"/>
        <v>0</v>
      </c>
      <c r="J320" s="8">
        <f t="shared" si="11"/>
        <v>0</v>
      </c>
    </row>
    <row r="321" spans="1:10">
      <c r="A321" s="5">
        <f>202+PRRAS!I137</f>
        <v>320</v>
      </c>
      <c r="B321" s="5">
        <f>PRRAS!J137</f>
        <v>0</v>
      </c>
      <c r="C321" s="5">
        <f>PRRAS!K137</f>
        <v>0</v>
      </c>
      <c r="D321" s="8">
        <v>0</v>
      </c>
      <c r="E321" s="8">
        <v>0</v>
      </c>
      <c r="F321" s="7">
        <f t="shared" si="10"/>
        <v>0</v>
      </c>
      <c r="J321" s="8">
        <f t="shared" si="11"/>
        <v>0</v>
      </c>
    </row>
    <row r="322" spans="1:10">
      <c r="A322" s="5">
        <f>202+PRRAS!I138</f>
        <v>321</v>
      </c>
      <c r="B322" s="5">
        <f>PRRAS!J138</f>
        <v>0</v>
      </c>
      <c r="C322" s="5">
        <f>PRRAS!K138</f>
        <v>0</v>
      </c>
      <c r="D322" s="8">
        <v>0</v>
      </c>
      <c r="E322" s="8">
        <v>0</v>
      </c>
      <c r="F322" s="7">
        <f t="shared" si="10"/>
        <v>0</v>
      </c>
      <c r="J322" s="8">
        <f t="shared" si="11"/>
        <v>0</v>
      </c>
    </row>
    <row r="323" spans="1:10">
      <c r="A323" s="5">
        <f>202+PRRAS!I139</f>
        <v>322</v>
      </c>
      <c r="B323" s="5">
        <f>PRRAS!J139</f>
        <v>175444</v>
      </c>
      <c r="C323" s="5">
        <f>PRRAS!K139</f>
        <v>61823</v>
      </c>
      <c r="D323" s="8">
        <v>0</v>
      </c>
      <c r="E323" s="8">
        <v>0</v>
      </c>
      <c r="F323" s="7">
        <f t="shared" si="10"/>
        <v>963069.8</v>
      </c>
      <c r="J323" s="8">
        <f t="shared" si="11"/>
        <v>0</v>
      </c>
    </row>
    <row r="324" spans="1:10">
      <c r="A324" s="5">
        <f>202+PRRAS!I140</f>
        <v>323</v>
      </c>
      <c r="B324" s="5">
        <f>PRRAS!J140</f>
        <v>175444</v>
      </c>
      <c r="C324" s="5">
        <f>PRRAS!K140</f>
        <v>61823</v>
      </c>
      <c r="D324" s="8">
        <v>0</v>
      </c>
      <c r="E324" s="8">
        <v>0</v>
      </c>
      <c r="F324" s="7">
        <f t="shared" si="10"/>
        <v>966060.7</v>
      </c>
      <c r="J324" s="8">
        <f t="shared" si="11"/>
        <v>0</v>
      </c>
    </row>
    <row r="325" spans="1:10">
      <c r="A325" s="5">
        <f>202+PRRAS!I141</f>
        <v>324</v>
      </c>
      <c r="B325" s="5">
        <f>PRRAS!J141</f>
        <v>175444</v>
      </c>
      <c r="C325" s="5">
        <f>PRRAS!K141</f>
        <v>61823</v>
      </c>
      <c r="D325" s="8">
        <v>0</v>
      </c>
      <c r="E325" s="8">
        <v>0</v>
      </c>
      <c r="F325" s="7">
        <f t="shared" si="10"/>
        <v>969051.60000000009</v>
      </c>
      <c r="J325" s="8">
        <f t="shared" si="11"/>
        <v>0</v>
      </c>
    </row>
    <row r="326" spans="1:10">
      <c r="A326" s="5">
        <f>202+PRRAS!I142</f>
        <v>325</v>
      </c>
      <c r="B326" s="5">
        <f>PRRAS!J142</f>
        <v>0</v>
      </c>
      <c r="C326" s="5">
        <f>PRRAS!K142</f>
        <v>0</v>
      </c>
      <c r="D326" s="8">
        <v>0</v>
      </c>
      <c r="E326" s="8">
        <v>0</v>
      </c>
      <c r="F326" s="7">
        <f t="shared" si="10"/>
        <v>0</v>
      </c>
      <c r="J326" s="8">
        <f t="shared" si="11"/>
        <v>0</v>
      </c>
    </row>
    <row r="327" spans="1:10">
      <c r="A327" s="5">
        <f>202+PRRAS!I143</f>
        <v>326</v>
      </c>
      <c r="B327" s="5">
        <f>PRRAS!J143</f>
        <v>0</v>
      </c>
      <c r="C327" s="5">
        <f>PRRAS!K143</f>
        <v>0</v>
      </c>
      <c r="D327" s="8">
        <v>0</v>
      </c>
      <c r="E327" s="8">
        <v>0</v>
      </c>
      <c r="F327" s="7">
        <f t="shared" si="10"/>
        <v>0</v>
      </c>
      <c r="J327" s="8">
        <f t="shared" si="11"/>
        <v>0</v>
      </c>
    </row>
    <row r="328" spans="1:10">
      <c r="A328" s="5">
        <f>202+PRRAS!I144</f>
        <v>327</v>
      </c>
      <c r="B328" s="5">
        <f>PRRAS!J144</f>
        <v>0</v>
      </c>
      <c r="C328" s="5">
        <f>PRRAS!K144</f>
        <v>0</v>
      </c>
      <c r="D328" s="8">
        <v>0</v>
      </c>
      <c r="E328" s="8">
        <v>0</v>
      </c>
      <c r="F328" s="7">
        <f t="shared" si="10"/>
        <v>0</v>
      </c>
      <c r="J328" s="8">
        <f t="shared" si="11"/>
        <v>0</v>
      </c>
    </row>
    <row r="329" spans="1:10">
      <c r="A329" s="5">
        <f>202+PRRAS!I145</f>
        <v>328</v>
      </c>
      <c r="B329" s="5">
        <f>PRRAS!J145</f>
        <v>0</v>
      </c>
      <c r="C329" s="5">
        <f>PRRAS!K145</f>
        <v>0</v>
      </c>
      <c r="D329" s="8">
        <v>0</v>
      </c>
      <c r="E329" s="8">
        <v>0</v>
      </c>
      <c r="F329" s="7">
        <f t="shared" si="10"/>
        <v>0</v>
      </c>
      <c r="J329" s="8">
        <f t="shared" si="11"/>
        <v>0</v>
      </c>
    </row>
    <row r="330" spans="1:10">
      <c r="A330" s="5">
        <f>202+PRRAS!I146</f>
        <v>329</v>
      </c>
      <c r="B330" s="5">
        <f>PRRAS!J146</f>
        <v>0</v>
      </c>
      <c r="C330" s="5">
        <f>PRRAS!K146</f>
        <v>0</v>
      </c>
      <c r="D330" s="8">
        <v>0</v>
      </c>
      <c r="E330" s="8">
        <v>0</v>
      </c>
      <c r="F330" s="7">
        <f t="shared" si="10"/>
        <v>0</v>
      </c>
      <c r="J330" s="8">
        <f t="shared" si="11"/>
        <v>0</v>
      </c>
    </row>
    <row r="331" spans="1:10">
      <c r="A331" s="5">
        <f>202+PRRAS!I147</f>
        <v>330</v>
      </c>
      <c r="B331" s="5">
        <f>PRRAS!J147</f>
        <v>0</v>
      </c>
      <c r="C331" s="5">
        <f>PRRAS!K147</f>
        <v>0</v>
      </c>
      <c r="D331" s="8">
        <v>0</v>
      </c>
      <c r="E331" s="8">
        <v>0</v>
      </c>
      <c r="F331" s="7">
        <f t="shared" si="10"/>
        <v>0</v>
      </c>
      <c r="J331" s="8">
        <f t="shared" si="11"/>
        <v>0</v>
      </c>
    </row>
    <row r="332" spans="1:10">
      <c r="A332" s="5">
        <f>202+PRRAS!I148</f>
        <v>331</v>
      </c>
      <c r="B332" s="5">
        <f>PRRAS!J148</f>
        <v>0</v>
      </c>
      <c r="C332" s="5">
        <f>PRRAS!K148</f>
        <v>0</v>
      </c>
      <c r="D332" s="8">
        <v>0</v>
      </c>
      <c r="E332" s="8">
        <v>0</v>
      </c>
      <c r="F332" s="7">
        <f t="shared" si="10"/>
        <v>0</v>
      </c>
      <c r="J332" s="8">
        <f t="shared" si="11"/>
        <v>0</v>
      </c>
    </row>
    <row r="333" spans="1:10">
      <c r="A333" s="5">
        <f>202+PRRAS!I149</f>
        <v>332</v>
      </c>
      <c r="B333" s="5">
        <f>PRRAS!J149</f>
        <v>0</v>
      </c>
      <c r="C333" s="5">
        <f>PRRAS!K149</f>
        <v>0</v>
      </c>
      <c r="D333" s="8">
        <v>0</v>
      </c>
      <c r="E333" s="8">
        <v>0</v>
      </c>
      <c r="F333" s="7">
        <f t="shared" ref="F333:F371" si="12">A333/100*B333+A333/50*C333</f>
        <v>0</v>
      </c>
      <c r="J333" s="8">
        <f t="shared" ref="J333:J371" si="13">ABS(B333-ROUND(B333,0))+ABS(C333-ROUND(C333,0))</f>
        <v>0</v>
      </c>
    </row>
    <row r="334" spans="1:10">
      <c r="A334" s="5">
        <f>202+PRRAS!I150</f>
        <v>333</v>
      </c>
      <c r="B334" s="5">
        <f>PRRAS!J150</f>
        <v>0</v>
      </c>
      <c r="C334" s="5">
        <f>PRRAS!K150</f>
        <v>0</v>
      </c>
      <c r="D334" s="8">
        <v>0</v>
      </c>
      <c r="E334" s="8">
        <v>0</v>
      </c>
      <c r="F334" s="7">
        <f t="shared" si="12"/>
        <v>0</v>
      </c>
      <c r="J334" s="8">
        <f t="shared" si="13"/>
        <v>0</v>
      </c>
    </row>
    <row r="335" spans="1:10">
      <c r="A335" s="5">
        <f>202+PRRAS!I151</f>
        <v>334</v>
      </c>
      <c r="B335" s="5">
        <f>PRRAS!J151</f>
        <v>0</v>
      </c>
      <c r="C335" s="5">
        <f>PRRAS!K151</f>
        <v>0</v>
      </c>
      <c r="D335" s="8">
        <v>0</v>
      </c>
      <c r="E335" s="8">
        <v>0</v>
      </c>
      <c r="F335" s="7">
        <f t="shared" si="12"/>
        <v>0</v>
      </c>
      <c r="J335" s="8">
        <f t="shared" si="13"/>
        <v>0</v>
      </c>
    </row>
    <row r="336" spans="1:10">
      <c r="A336" s="5">
        <f>202+PRRAS!I152</f>
        <v>335</v>
      </c>
      <c r="B336" s="5">
        <f>PRRAS!J152</f>
        <v>0</v>
      </c>
      <c r="C336" s="5">
        <f>PRRAS!K152</f>
        <v>0</v>
      </c>
      <c r="D336" s="8">
        <v>0</v>
      </c>
      <c r="E336" s="8">
        <v>0</v>
      </c>
      <c r="F336" s="7">
        <f t="shared" si="12"/>
        <v>0</v>
      </c>
      <c r="J336" s="8">
        <f t="shared" si="13"/>
        <v>0</v>
      </c>
    </row>
    <row r="337" spans="1:10">
      <c r="A337" s="5">
        <f>202+PRRAS!I153</f>
        <v>336</v>
      </c>
      <c r="B337" s="5">
        <f>PRRAS!J153</f>
        <v>0</v>
      </c>
      <c r="C337" s="5">
        <f>PRRAS!K153</f>
        <v>0</v>
      </c>
      <c r="D337" s="8">
        <v>0</v>
      </c>
      <c r="E337" s="8">
        <v>0</v>
      </c>
      <c r="F337" s="7">
        <f t="shared" si="12"/>
        <v>0</v>
      </c>
      <c r="J337" s="8">
        <f t="shared" si="13"/>
        <v>0</v>
      </c>
    </row>
    <row r="338" spans="1:10">
      <c r="A338" s="5">
        <f>202+PRRAS!I154</f>
        <v>337</v>
      </c>
      <c r="B338" s="5">
        <f>PRRAS!J154</f>
        <v>0</v>
      </c>
      <c r="C338" s="5">
        <f>PRRAS!K154</f>
        <v>0</v>
      </c>
      <c r="D338" s="8">
        <v>0</v>
      </c>
      <c r="E338" s="8">
        <v>0</v>
      </c>
      <c r="F338" s="7">
        <f t="shared" si="12"/>
        <v>0</v>
      </c>
      <c r="J338" s="8">
        <f t="shared" si="13"/>
        <v>0</v>
      </c>
    </row>
    <row r="339" spans="1:10">
      <c r="A339" s="5">
        <f>202+PRRAS!I155</f>
        <v>338</v>
      </c>
      <c r="B339" s="5">
        <f>PRRAS!J155</f>
        <v>0</v>
      </c>
      <c r="C339" s="5">
        <f>PRRAS!K155</f>
        <v>0</v>
      </c>
      <c r="D339" s="8">
        <v>0</v>
      </c>
      <c r="E339" s="8">
        <v>0</v>
      </c>
      <c r="F339" s="7">
        <f t="shared" si="12"/>
        <v>0</v>
      </c>
      <c r="J339" s="8">
        <f t="shared" si="13"/>
        <v>0</v>
      </c>
    </row>
    <row r="340" spans="1:10">
      <c r="A340" s="5">
        <f>202+PRRAS!I156</f>
        <v>339</v>
      </c>
      <c r="B340" s="5">
        <f>PRRAS!J156</f>
        <v>0</v>
      </c>
      <c r="C340" s="5">
        <f>PRRAS!K156</f>
        <v>0</v>
      </c>
      <c r="D340" s="8">
        <v>0</v>
      </c>
      <c r="E340" s="8">
        <v>0</v>
      </c>
      <c r="F340" s="7">
        <f t="shared" si="12"/>
        <v>0</v>
      </c>
      <c r="J340" s="8">
        <f t="shared" si="13"/>
        <v>0</v>
      </c>
    </row>
    <row r="341" spans="1:10">
      <c r="A341" s="5">
        <f>202+PRRAS!I157</f>
        <v>340</v>
      </c>
      <c r="B341" s="5">
        <f>PRRAS!J157</f>
        <v>0</v>
      </c>
      <c r="C341" s="5">
        <f>PRRAS!K157</f>
        <v>0</v>
      </c>
      <c r="D341" s="8">
        <v>0</v>
      </c>
      <c r="E341" s="8">
        <v>0</v>
      </c>
      <c r="F341" s="7">
        <f t="shared" si="12"/>
        <v>0</v>
      </c>
      <c r="J341" s="8">
        <f t="shared" si="13"/>
        <v>0</v>
      </c>
    </row>
    <row r="342" spans="1:10">
      <c r="A342" s="5">
        <f>202+PRRAS!I158</f>
        <v>341</v>
      </c>
      <c r="B342" s="5">
        <f>PRRAS!J158</f>
        <v>0</v>
      </c>
      <c r="C342" s="5">
        <f>PRRAS!K158</f>
        <v>0</v>
      </c>
      <c r="D342" s="8">
        <v>0</v>
      </c>
      <c r="E342" s="8">
        <v>0</v>
      </c>
      <c r="F342" s="7">
        <f t="shared" si="12"/>
        <v>0</v>
      </c>
      <c r="J342" s="8">
        <f t="shared" si="13"/>
        <v>0</v>
      </c>
    </row>
    <row r="343" spans="1:10">
      <c r="A343" s="5">
        <f>202+PRRAS!I159</f>
        <v>342</v>
      </c>
      <c r="B343" s="5">
        <f>PRRAS!J159</f>
        <v>0</v>
      </c>
      <c r="C343" s="5">
        <f>PRRAS!K159</f>
        <v>0</v>
      </c>
      <c r="D343" s="8">
        <v>0</v>
      </c>
      <c r="E343" s="8">
        <v>0</v>
      </c>
      <c r="F343" s="7">
        <f t="shared" si="12"/>
        <v>0</v>
      </c>
      <c r="J343" s="8">
        <f t="shared" si="13"/>
        <v>0</v>
      </c>
    </row>
    <row r="344" spans="1:10">
      <c r="A344" s="5">
        <f>202+PRRAS!I160</f>
        <v>343</v>
      </c>
      <c r="B344" s="5">
        <f>PRRAS!J160</f>
        <v>0</v>
      </c>
      <c r="C344" s="5">
        <f>PRRAS!K160</f>
        <v>0</v>
      </c>
      <c r="D344" s="8">
        <v>0</v>
      </c>
      <c r="E344" s="8">
        <v>0</v>
      </c>
      <c r="F344" s="7">
        <f t="shared" si="12"/>
        <v>0</v>
      </c>
      <c r="J344" s="8">
        <f t="shared" si="13"/>
        <v>0</v>
      </c>
    </row>
    <row r="345" spans="1:10">
      <c r="A345" s="5">
        <f>202+PRRAS!I161</f>
        <v>344</v>
      </c>
      <c r="B345" s="5">
        <f>PRRAS!J161</f>
        <v>0</v>
      </c>
      <c r="C345" s="5">
        <f>PRRAS!K161</f>
        <v>0</v>
      </c>
      <c r="D345" s="8">
        <v>0</v>
      </c>
      <c r="E345" s="8">
        <v>0</v>
      </c>
      <c r="F345" s="7">
        <f t="shared" si="12"/>
        <v>0</v>
      </c>
      <c r="J345" s="8">
        <f t="shared" si="13"/>
        <v>0</v>
      </c>
    </row>
    <row r="346" spans="1:10">
      <c r="A346" s="5">
        <f>202+PRRAS!I162</f>
        <v>345</v>
      </c>
      <c r="B346" s="5">
        <f>PRRAS!J162</f>
        <v>0</v>
      </c>
      <c r="C346" s="5">
        <f>PRRAS!K162</f>
        <v>0</v>
      </c>
      <c r="D346" s="8">
        <v>0</v>
      </c>
      <c r="E346" s="8">
        <v>0</v>
      </c>
      <c r="F346" s="7">
        <f t="shared" si="12"/>
        <v>0</v>
      </c>
      <c r="J346" s="8">
        <f t="shared" si="13"/>
        <v>0</v>
      </c>
    </row>
    <row r="347" spans="1:10">
      <c r="A347" s="5">
        <f>202+PRRAS!I163</f>
        <v>346</v>
      </c>
      <c r="B347" s="5">
        <f>PRRAS!J163</f>
        <v>0</v>
      </c>
      <c r="C347" s="5">
        <f>PRRAS!K163</f>
        <v>0</v>
      </c>
      <c r="D347" s="8">
        <v>0</v>
      </c>
      <c r="E347" s="8">
        <v>0</v>
      </c>
      <c r="F347" s="7">
        <f t="shared" si="12"/>
        <v>0</v>
      </c>
      <c r="J347" s="8">
        <f t="shared" si="13"/>
        <v>0</v>
      </c>
    </row>
    <row r="348" spans="1:10">
      <c r="A348" s="5">
        <f>202+PRRAS!I164</f>
        <v>347</v>
      </c>
      <c r="B348" s="5">
        <f>PRRAS!J164</f>
        <v>0</v>
      </c>
      <c r="C348" s="5">
        <f>PRRAS!K164</f>
        <v>0</v>
      </c>
      <c r="D348" s="8">
        <v>0</v>
      </c>
      <c r="E348" s="8">
        <v>0</v>
      </c>
      <c r="F348" s="7">
        <f t="shared" si="12"/>
        <v>0</v>
      </c>
      <c r="J348" s="8">
        <f t="shared" si="13"/>
        <v>0</v>
      </c>
    </row>
    <row r="349" spans="1:10">
      <c r="A349" s="5">
        <f>202+PRRAS!I165</f>
        <v>348</v>
      </c>
      <c r="B349" s="5">
        <f>PRRAS!J165</f>
        <v>0</v>
      </c>
      <c r="C349" s="5">
        <f>PRRAS!K165</f>
        <v>0</v>
      </c>
      <c r="D349" s="8">
        <v>0</v>
      </c>
      <c r="E349" s="8">
        <v>0</v>
      </c>
      <c r="F349" s="7">
        <f t="shared" si="12"/>
        <v>0</v>
      </c>
      <c r="J349" s="8">
        <f t="shared" si="13"/>
        <v>0</v>
      </c>
    </row>
    <row r="350" spans="1:10">
      <c r="A350" s="5">
        <f>202+PRRAS!I166</f>
        <v>349</v>
      </c>
      <c r="B350" s="5">
        <f>PRRAS!J166</f>
        <v>0</v>
      </c>
      <c r="C350" s="5">
        <f>PRRAS!K166</f>
        <v>0</v>
      </c>
      <c r="D350" s="8">
        <v>0</v>
      </c>
      <c r="E350" s="8">
        <v>0</v>
      </c>
      <c r="F350" s="7">
        <f t="shared" si="12"/>
        <v>0</v>
      </c>
      <c r="J350" s="8">
        <f t="shared" si="13"/>
        <v>0</v>
      </c>
    </row>
    <row r="351" spans="1:10">
      <c r="A351" s="5">
        <f>202+PRRAS!I167</f>
        <v>350</v>
      </c>
      <c r="B351" s="5">
        <f>PRRAS!J167</f>
        <v>416377</v>
      </c>
      <c r="C351" s="5">
        <f>PRRAS!K167</f>
        <v>317447</v>
      </c>
      <c r="D351" s="8">
        <v>0</v>
      </c>
      <c r="E351" s="8">
        <v>0</v>
      </c>
      <c r="F351" s="7">
        <f t="shared" si="12"/>
        <v>3679448.5</v>
      </c>
      <c r="J351" s="8">
        <f t="shared" si="13"/>
        <v>0</v>
      </c>
    </row>
    <row r="352" spans="1:10">
      <c r="A352" s="5">
        <f>202+PRRAS!I168</f>
        <v>351</v>
      </c>
      <c r="B352" s="5">
        <f>PRRAS!J168</f>
        <v>7844</v>
      </c>
      <c r="C352" s="5">
        <f>PRRAS!K168</f>
        <v>0</v>
      </c>
      <c r="D352" s="8">
        <v>0</v>
      </c>
      <c r="E352" s="8">
        <v>0</v>
      </c>
      <c r="F352" s="7">
        <f t="shared" si="12"/>
        <v>27532.44</v>
      </c>
      <c r="J352" s="8">
        <f t="shared" si="13"/>
        <v>0</v>
      </c>
    </row>
    <row r="353" spans="1:10">
      <c r="A353" s="5">
        <f>202+PRRAS!I169</f>
        <v>352</v>
      </c>
      <c r="B353" s="5">
        <f>PRRAS!J169</f>
        <v>0</v>
      </c>
      <c r="C353" s="5">
        <f>PRRAS!K169</f>
        <v>637</v>
      </c>
      <c r="D353" s="8">
        <v>0</v>
      </c>
      <c r="E353" s="8">
        <v>0</v>
      </c>
      <c r="F353" s="7">
        <f t="shared" si="12"/>
        <v>4484.4800000000005</v>
      </c>
      <c r="J353" s="8">
        <f t="shared" si="13"/>
        <v>0</v>
      </c>
    </row>
    <row r="354" spans="1:10">
      <c r="A354" s="5">
        <f>202+PRRAS!I170</f>
        <v>353</v>
      </c>
      <c r="B354" s="5">
        <f>PRRAS!J170</f>
        <v>26670</v>
      </c>
      <c r="C354" s="5">
        <f>PRRAS!K170</f>
        <v>34514</v>
      </c>
      <c r="D354" s="8">
        <v>0</v>
      </c>
      <c r="E354" s="8">
        <v>0</v>
      </c>
      <c r="F354" s="7">
        <f t="shared" si="12"/>
        <v>337813.94</v>
      </c>
      <c r="J354" s="8">
        <f t="shared" si="13"/>
        <v>0</v>
      </c>
    </row>
    <row r="355" spans="1:10">
      <c r="A355" s="5">
        <f>202+PRRAS!I171</f>
        <v>354</v>
      </c>
      <c r="B355" s="5">
        <f>PRRAS!J171</f>
        <v>0</v>
      </c>
      <c r="C355" s="5">
        <f>PRRAS!K171</f>
        <v>0</v>
      </c>
      <c r="D355" s="8">
        <v>0</v>
      </c>
      <c r="E355" s="8">
        <v>0</v>
      </c>
      <c r="F355" s="7">
        <f t="shared" si="12"/>
        <v>0</v>
      </c>
      <c r="J355" s="8">
        <f t="shared" si="13"/>
        <v>0</v>
      </c>
    </row>
    <row r="356" spans="1:10">
      <c r="A356" s="5">
        <f>202+PRRAS!I172</f>
        <v>355</v>
      </c>
      <c r="B356" s="5">
        <f>PRRAS!J172</f>
        <v>0</v>
      </c>
      <c r="C356" s="5">
        <f>PRRAS!K172</f>
        <v>0</v>
      </c>
      <c r="D356" s="8">
        <v>0</v>
      </c>
      <c r="E356" s="8">
        <v>0</v>
      </c>
      <c r="F356" s="7">
        <f t="shared" si="12"/>
        <v>0</v>
      </c>
      <c r="J356" s="8">
        <f t="shared" si="13"/>
        <v>0</v>
      </c>
    </row>
    <row r="357" spans="1:10">
      <c r="A357" s="5">
        <f>202+PRRAS!I173</f>
        <v>356</v>
      </c>
      <c r="B357" s="5">
        <f>PRRAS!J173</f>
        <v>34514</v>
      </c>
      <c r="C357" s="5">
        <f>PRRAS!K173</f>
        <v>33877</v>
      </c>
      <c r="D357" s="8">
        <v>0</v>
      </c>
      <c r="E357" s="8">
        <v>0</v>
      </c>
      <c r="F357" s="7">
        <f t="shared" si="12"/>
        <v>364074.07999999996</v>
      </c>
      <c r="J357" s="8">
        <f t="shared" si="13"/>
        <v>0</v>
      </c>
    </row>
    <row r="358" spans="1:10">
      <c r="A358" s="5">
        <f>202+PRRAS!I174</f>
        <v>357</v>
      </c>
      <c r="B358" s="5">
        <f>PRRAS!J174</f>
        <v>0</v>
      </c>
      <c r="C358" s="5">
        <f>PRRAS!K174</f>
        <v>0</v>
      </c>
      <c r="D358" s="8">
        <v>0</v>
      </c>
      <c r="E358" s="8">
        <v>0</v>
      </c>
      <c r="F358" s="7">
        <f t="shared" si="12"/>
        <v>0</v>
      </c>
      <c r="J358" s="8">
        <f t="shared" si="13"/>
        <v>0</v>
      </c>
    </row>
    <row r="359" spans="1:10">
      <c r="A359" s="5">
        <f>202+PRRAS!I176</f>
        <v>358</v>
      </c>
      <c r="B359" s="5">
        <f>PRRAS!J176</f>
        <v>42576</v>
      </c>
      <c r="C359" s="5">
        <f>PRRAS!K176</f>
        <v>42921</v>
      </c>
      <c r="D359" s="8">
        <v>0</v>
      </c>
      <c r="E359" s="8">
        <v>0</v>
      </c>
      <c r="F359" s="7">
        <f t="shared" si="12"/>
        <v>459736.44</v>
      </c>
      <c r="J359" s="8">
        <f t="shared" si="13"/>
        <v>0</v>
      </c>
    </row>
    <row r="360" spans="1:10">
      <c r="A360" s="5">
        <f>202+PRRAS!I177</f>
        <v>359</v>
      </c>
      <c r="B360" s="5">
        <f>PRRAS!J177</f>
        <v>295226</v>
      </c>
      <c r="C360" s="5">
        <f>PRRAS!K177</f>
        <v>411303</v>
      </c>
      <c r="D360" s="8">
        <v>0</v>
      </c>
      <c r="E360" s="8">
        <v>0</v>
      </c>
      <c r="F360" s="7">
        <f t="shared" si="12"/>
        <v>4013016.88</v>
      </c>
      <c r="J360" s="8">
        <f t="shared" si="13"/>
        <v>0</v>
      </c>
    </row>
    <row r="361" spans="1:10">
      <c r="A361" s="5">
        <f>202+PRRAS!I178</f>
        <v>360</v>
      </c>
      <c r="B361" s="5">
        <f>PRRAS!J178</f>
        <v>294881</v>
      </c>
      <c r="C361" s="5">
        <f>PRRAS!K178</f>
        <v>401059</v>
      </c>
      <c r="D361" s="8">
        <v>0</v>
      </c>
      <c r="E361" s="8">
        <v>0</v>
      </c>
      <c r="F361" s="7">
        <f t="shared" si="12"/>
        <v>3949196.4000000004</v>
      </c>
      <c r="J361" s="8">
        <f t="shared" si="13"/>
        <v>0</v>
      </c>
    </row>
    <row r="362" spans="1:10">
      <c r="A362" s="5">
        <f>202+PRRAS!I179</f>
        <v>361</v>
      </c>
      <c r="B362" s="5">
        <f>PRRAS!J179</f>
        <v>42921</v>
      </c>
      <c r="C362" s="5">
        <f>PRRAS!K179</f>
        <v>53165</v>
      </c>
      <c r="D362" s="8">
        <v>0</v>
      </c>
      <c r="E362" s="8">
        <v>0</v>
      </c>
      <c r="F362" s="7">
        <f t="shared" si="12"/>
        <v>538796.11</v>
      </c>
      <c r="J362" s="8">
        <f t="shared" si="13"/>
        <v>0</v>
      </c>
    </row>
    <row r="363" spans="1:10">
      <c r="A363" s="5">
        <f>202+PRRAS!I180</f>
        <v>362</v>
      </c>
      <c r="B363" s="5">
        <f>PRRAS!J180</f>
        <v>1</v>
      </c>
      <c r="C363" s="5">
        <f>PRRAS!K180</f>
        <v>1</v>
      </c>
      <c r="D363" s="8">
        <v>0</v>
      </c>
      <c r="E363" s="8">
        <v>0</v>
      </c>
      <c r="F363" s="7">
        <f t="shared" si="12"/>
        <v>10.86</v>
      </c>
      <c r="J363" s="8">
        <f t="shared" si="13"/>
        <v>0</v>
      </c>
    </row>
    <row r="364" spans="1:10">
      <c r="A364" s="5">
        <f>202+PRRAS!I181</f>
        <v>363</v>
      </c>
      <c r="B364" s="5">
        <f>PRRAS!J181</f>
        <v>1</v>
      </c>
      <c r="C364" s="5">
        <f>PRRAS!K181</f>
        <v>1</v>
      </c>
      <c r="D364" s="8">
        <v>0</v>
      </c>
      <c r="E364" s="8">
        <v>0</v>
      </c>
      <c r="F364" s="7">
        <f t="shared" si="12"/>
        <v>10.89</v>
      </c>
      <c r="J364" s="8">
        <f t="shared" si="13"/>
        <v>0</v>
      </c>
    </row>
    <row r="365" spans="1:10">
      <c r="A365" s="5">
        <f>202+PRRAS!I182</f>
        <v>364</v>
      </c>
      <c r="B365" s="5">
        <f>PRRAS!J182</f>
        <v>47</v>
      </c>
      <c r="C365" s="5">
        <f>PRRAS!K182</f>
        <v>27</v>
      </c>
      <c r="D365" s="8">
        <v>0</v>
      </c>
      <c r="E365" s="8">
        <v>0</v>
      </c>
      <c r="F365" s="7">
        <f t="shared" si="12"/>
        <v>367.64</v>
      </c>
      <c r="J365" s="8">
        <f t="shared" si="13"/>
        <v>0</v>
      </c>
    </row>
    <row r="366" spans="1:10">
      <c r="A366" s="5">
        <f>202+PRRAS!I183</f>
        <v>365</v>
      </c>
      <c r="B366" s="5">
        <f>PRRAS!J183</f>
        <v>555</v>
      </c>
      <c r="C366" s="5">
        <f>PRRAS!K183</f>
        <v>681</v>
      </c>
      <c r="D366" s="8">
        <v>0</v>
      </c>
      <c r="E366" s="8">
        <v>0</v>
      </c>
      <c r="F366" s="7">
        <f t="shared" si="12"/>
        <v>6997.05</v>
      </c>
      <c r="J366" s="8">
        <f t="shared" si="13"/>
        <v>0</v>
      </c>
    </row>
    <row r="367" spans="1:10">
      <c r="A367" s="5">
        <f>202+PRRAS!I186</f>
        <v>366</v>
      </c>
      <c r="B367" s="5">
        <f>PRRAS!J186</f>
        <v>0</v>
      </c>
      <c r="C367" s="5">
        <f>PRRAS!K186</f>
        <v>0</v>
      </c>
      <c r="D367" s="8">
        <v>0</v>
      </c>
      <c r="E367" s="8">
        <v>0</v>
      </c>
      <c r="F367" s="7">
        <f t="shared" si="12"/>
        <v>0</v>
      </c>
      <c r="J367" s="8">
        <f t="shared" si="13"/>
        <v>0</v>
      </c>
    </row>
    <row r="368" spans="1:10">
      <c r="A368" s="5">
        <f>202+PRRAS!I187</f>
        <v>367</v>
      </c>
      <c r="B368" s="5">
        <f>PRRAS!J187</f>
        <v>8402</v>
      </c>
      <c r="C368" s="5">
        <f>PRRAS!K187</f>
        <v>3099</v>
      </c>
      <c r="D368" s="8">
        <v>0</v>
      </c>
      <c r="E368" s="8">
        <v>0</v>
      </c>
      <c r="F368" s="7">
        <f t="shared" si="12"/>
        <v>53582</v>
      </c>
      <c r="J368" s="8">
        <f t="shared" si="13"/>
        <v>0</v>
      </c>
    </row>
    <row r="369" spans="1:10">
      <c r="A369" s="5">
        <f>202+PRRAS!I188</f>
        <v>368</v>
      </c>
      <c r="B369" s="5">
        <f>PRRAS!J188</f>
        <v>11000</v>
      </c>
      <c r="C369" s="5">
        <f>PRRAS!K188</f>
        <v>0</v>
      </c>
      <c r="D369" s="8">
        <v>0</v>
      </c>
      <c r="E369" s="8">
        <v>0</v>
      </c>
      <c r="F369" s="7">
        <f t="shared" si="12"/>
        <v>40480</v>
      </c>
      <c r="J369" s="8">
        <f t="shared" si="13"/>
        <v>0</v>
      </c>
    </row>
    <row r="370" spans="1:10">
      <c r="A370" s="5">
        <f>202+PRRAS!I189</f>
        <v>369</v>
      </c>
      <c r="B370" s="5">
        <f>PRRAS!J189</f>
        <v>0</v>
      </c>
      <c r="C370" s="5">
        <f>PRRAS!K189</f>
        <v>0</v>
      </c>
      <c r="D370" s="8">
        <v>0</v>
      </c>
      <c r="E370" s="8">
        <v>0</v>
      </c>
      <c r="F370" s="7">
        <f t="shared" si="12"/>
        <v>0</v>
      </c>
      <c r="J370" s="8">
        <f t="shared" si="13"/>
        <v>0</v>
      </c>
    </row>
    <row r="371" spans="1:10">
      <c r="A371" s="5">
        <f>202+PRRAS!I190</f>
        <v>370</v>
      </c>
      <c r="B371" s="5">
        <f>PRRAS!J190</f>
        <v>0</v>
      </c>
      <c r="C371" s="5">
        <f>PRRAS!K190</f>
        <v>0</v>
      </c>
      <c r="D371" s="8">
        <v>0</v>
      </c>
      <c r="E371" s="8">
        <v>0</v>
      </c>
      <c r="F371" s="7">
        <f t="shared" si="12"/>
        <v>0</v>
      </c>
      <c r="J371" s="8">
        <f t="shared" si="13"/>
        <v>0</v>
      </c>
    </row>
    <row r="372" spans="1:10">
      <c r="A372" s="5">
        <f>202+PRRAS!I191</f>
        <v>371</v>
      </c>
      <c r="B372" s="5">
        <f>PRRAS!J191</f>
        <v>0</v>
      </c>
      <c r="C372" s="5">
        <f>PRRAS!K191</f>
        <v>0</v>
      </c>
      <c r="D372" s="8">
        <v>0</v>
      </c>
      <c r="E372" s="8">
        <v>0</v>
      </c>
      <c r="F372" s="7">
        <f>A372/100*B372+A372/50*C372</f>
        <v>0</v>
      </c>
      <c r="J372" s="8">
        <f>ABS(B372-ROUND(B372,0))+ABS(C372-ROUND(C372,0))</f>
        <v>0</v>
      </c>
    </row>
    <row r="373" spans="1:10">
      <c r="A373" s="5">
        <f>202+PRRAS!I193</f>
        <v>372</v>
      </c>
      <c r="B373" s="5">
        <f>PRRAS!J193</f>
        <v>0</v>
      </c>
      <c r="C373" s="5">
        <f>PRRAS!K193</f>
        <v>0</v>
      </c>
      <c r="D373" s="8">
        <v>0</v>
      </c>
      <c r="E373" s="8">
        <v>0</v>
      </c>
      <c r="F373" s="7">
        <f>A373/100*B373+A373/50*C373</f>
        <v>0</v>
      </c>
      <c r="J373" s="8">
        <f>ABS(B373-ROUND(B373,0))+ABS(C373-ROUND(C373,0))</f>
        <v>0</v>
      </c>
    </row>
    <row r="374" spans="1:10">
      <c r="A374" s="5">
        <f>202+PRRAS!I194</f>
        <v>373</v>
      </c>
      <c r="B374" s="5">
        <f>PRRAS!J194</f>
        <v>20006</v>
      </c>
      <c r="C374" s="5">
        <f>PRRAS!K194</f>
        <v>3809</v>
      </c>
      <c r="D374" s="8">
        <v>0</v>
      </c>
      <c r="E374" s="8">
        <v>0</v>
      </c>
      <c r="F374" s="7">
        <f>A374/100*B374+A374/50*C374</f>
        <v>103037.52</v>
      </c>
      <c r="J374" s="8">
        <f>ABS(B374-ROUND(B374,0))+ABS(C374-ROUND(C374,0))</f>
        <v>0</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List5"/>
  <dimension ref="A1:J51"/>
  <sheetViews>
    <sheetView showGridLines="0" showRowColHeaders="0" workbookViewId="0"/>
  </sheetViews>
  <sheetFormatPr defaultRowHeight="12.75"/>
  <cols>
    <col min="1" max="1" width="5" style="5" customWidth="1"/>
    <col min="2" max="5" width="9.7109375" style="6" customWidth="1"/>
    <col min="6" max="6" width="9.85546875" style="7" customWidth="1"/>
    <col min="7" max="7" width="12.85546875" style="6" customWidth="1"/>
    <col min="8" max="8" width="10.140625" customWidth="1"/>
    <col min="9" max="9" width="23.28515625" style="5" customWidth="1"/>
    <col min="10" max="10" width="8.5703125" style="5" customWidth="1"/>
    <col min="11" max="11" width="17.5703125" style="5" customWidth="1"/>
    <col min="12" max="16384" width="9.140625" style="5"/>
  </cols>
  <sheetData>
    <row r="1" spans="1:10">
      <c r="A1" s="5" t="s">
        <v>607</v>
      </c>
      <c r="B1" s="6" t="s">
        <v>612</v>
      </c>
      <c r="C1" s="6" t="s">
        <v>2448</v>
      </c>
      <c r="D1" s="6" t="s">
        <v>452</v>
      </c>
      <c r="E1" s="6" t="s">
        <v>453</v>
      </c>
      <c r="F1" s="7" t="s">
        <v>613</v>
      </c>
      <c r="G1" s="6" t="s">
        <v>454</v>
      </c>
      <c r="H1" s="12" t="s">
        <v>455</v>
      </c>
      <c r="I1" s="5" t="s">
        <v>456</v>
      </c>
      <c r="J1" s="5" t="s">
        <v>2580</v>
      </c>
    </row>
    <row r="2" spans="1:10">
      <c r="A2" s="5">
        <v>1</v>
      </c>
      <c r="B2" s="8">
        <v>0</v>
      </c>
      <c r="C2" s="8">
        <v>0</v>
      </c>
      <c r="D2" s="8">
        <v>0</v>
      </c>
      <c r="E2" s="8">
        <v>0</v>
      </c>
      <c r="F2" s="7">
        <f t="shared" ref="F2:F33" si="0">A2/100*B2+A2/50*C2</f>
        <v>0</v>
      </c>
      <c r="G2" s="9" t="str">
        <f>TRIM(UPPER(RefStr!C13))</f>
        <v>HR6423400091110073867</v>
      </c>
      <c r="H2" s="13">
        <v>0</v>
      </c>
      <c r="I2" s="9" t="s">
        <v>457</v>
      </c>
      <c r="J2" s="8">
        <f t="shared" ref="J2:J33" si="1">ABS(B2-ROUND(B2,0))+ABS(C2-ROUND(C2,0))</f>
        <v>0</v>
      </c>
    </row>
    <row r="3" spans="1:10">
      <c r="A3" s="5">
        <v>2</v>
      </c>
      <c r="B3" s="8">
        <v>0</v>
      </c>
      <c r="C3" s="8">
        <v>0</v>
      </c>
      <c r="D3" s="8">
        <v>0</v>
      </c>
      <c r="E3" s="8">
        <v>0</v>
      </c>
      <c r="F3" s="7">
        <f t="shared" si="0"/>
        <v>0</v>
      </c>
      <c r="G3" s="6" t="str">
        <f>TEXT(INT(VALUE(RefStr!J11)),"00000000")</f>
        <v>03082377</v>
      </c>
      <c r="I3" s="9" t="s">
        <v>458</v>
      </c>
      <c r="J3" s="8">
        <f t="shared" si="1"/>
        <v>0</v>
      </c>
    </row>
    <row r="4" spans="1:10">
      <c r="A4" s="5">
        <v>3</v>
      </c>
      <c r="B4" s="8">
        <v>0</v>
      </c>
      <c r="C4" s="8">
        <v>0</v>
      </c>
      <c r="D4" s="8">
        <v>0</v>
      </c>
      <c r="E4" s="8">
        <v>0</v>
      </c>
      <c r="F4" s="7">
        <f t="shared" si="0"/>
        <v>0</v>
      </c>
      <c r="G4" s="6" t="str">
        <f>IF(ISERROR(RefStr!C7),"-",UPPER(TRIM(RefStr!C7)))</f>
        <v>GRADSKO DRUŠTVO CRVENOG KRIŽA GRUBIŠNO POLJE</v>
      </c>
      <c r="I4" s="9" t="s">
        <v>459</v>
      </c>
      <c r="J4" s="8">
        <f t="shared" si="1"/>
        <v>0</v>
      </c>
    </row>
    <row r="5" spans="1:10">
      <c r="A5" s="5">
        <v>4</v>
      </c>
      <c r="B5" s="8">
        <v>0</v>
      </c>
      <c r="C5" s="8">
        <v>0</v>
      </c>
      <c r="D5" s="8">
        <v>0</v>
      </c>
      <c r="E5" s="8">
        <v>0</v>
      </c>
      <c r="F5" s="7">
        <f t="shared" si="0"/>
        <v>0</v>
      </c>
      <c r="G5" s="6" t="str">
        <f>TEXT(INT(VALUE(RefStr!C9)),"00000")</f>
        <v>43290</v>
      </c>
      <c r="I5" s="9" t="s">
        <v>460</v>
      </c>
      <c r="J5" s="8">
        <f t="shared" si="1"/>
        <v>0</v>
      </c>
    </row>
    <row r="6" spans="1:10">
      <c r="A6" s="5">
        <v>5</v>
      </c>
      <c r="B6" s="8">
        <v>0</v>
      </c>
      <c r="C6" s="8">
        <v>0</v>
      </c>
      <c r="D6" s="8">
        <v>0</v>
      </c>
      <c r="E6" s="8">
        <v>0</v>
      </c>
      <c r="F6" s="7">
        <f t="shared" si="0"/>
        <v>0</v>
      </c>
      <c r="G6" s="6" t="str">
        <f>IF(ISERROR(RefStr!E9),"-",UPPER(TRIM(RefStr!E9)))</f>
        <v>GRUBIŠNO POLJE</v>
      </c>
      <c r="I6" s="9" t="s">
        <v>461</v>
      </c>
      <c r="J6" s="8">
        <f t="shared" si="1"/>
        <v>0</v>
      </c>
    </row>
    <row r="7" spans="1:10">
      <c r="A7" s="5">
        <v>6</v>
      </c>
      <c r="B7" s="8">
        <v>0</v>
      </c>
      <c r="C7" s="8">
        <v>0</v>
      </c>
      <c r="D7" s="8">
        <v>0</v>
      </c>
      <c r="E7" s="8">
        <v>0</v>
      </c>
      <c r="F7" s="7">
        <f t="shared" si="0"/>
        <v>0</v>
      </c>
      <c r="G7" s="6" t="str">
        <f>IF(ISERROR(RefStr!C11),"-",(TRIM(RefStr!C11)))</f>
        <v>4. STUDENOG 1991. BR.1</v>
      </c>
      <c r="I7" s="9" t="s">
        <v>462</v>
      </c>
      <c r="J7" s="8">
        <f t="shared" si="1"/>
        <v>0</v>
      </c>
    </row>
    <row r="8" spans="1:10">
      <c r="A8" s="5">
        <v>7</v>
      </c>
      <c r="B8" s="8">
        <v>0</v>
      </c>
      <c r="C8" s="8">
        <v>0</v>
      </c>
      <c r="D8" s="8">
        <v>0</v>
      </c>
      <c r="E8" s="8">
        <v>0</v>
      </c>
      <c r="F8" s="7">
        <f t="shared" si="0"/>
        <v>0</v>
      </c>
      <c r="G8" s="6" t="str">
        <f>TEXT(INT(VALUE(RefStr!C15)),"0000")</f>
        <v>8899</v>
      </c>
      <c r="I8" s="9" t="s">
        <v>463</v>
      </c>
      <c r="J8" s="8">
        <f t="shared" si="1"/>
        <v>0</v>
      </c>
    </row>
    <row r="9" spans="1:10">
      <c r="A9" s="5">
        <v>8</v>
      </c>
      <c r="B9" s="8">
        <v>0</v>
      </c>
      <c r="C9" s="8">
        <v>0</v>
      </c>
      <c r="D9" s="8">
        <v>0</v>
      </c>
      <c r="E9" s="8">
        <v>0</v>
      </c>
      <c r="F9" s="7">
        <f t="shared" si="0"/>
        <v>0</v>
      </c>
      <c r="G9" s="6" t="str">
        <f>IF(RefStr!J17&lt;&gt;"",TEXT(INT(VALUE(RefStr!J17)),"00"),"00")</f>
        <v>07</v>
      </c>
      <c r="I9" s="9" t="s">
        <v>464</v>
      </c>
      <c r="J9" s="8">
        <f t="shared" si="1"/>
        <v>0</v>
      </c>
    </row>
    <row r="10" spans="1:10">
      <c r="A10" s="5">
        <v>9</v>
      </c>
      <c r="B10" s="8">
        <v>0</v>
      </c>
      <c r="C10" s="8">
        <v>0</v>
      </c>
      <c r="D10" s="8">
        <v>0</v>
      </c>
      <c r="E10" s="8">
        <v>0</v>
      </c>
      <c r="F10" s="7">
        <f t="shared" si="0"/>
        <v>0</v>
      </c>
      <c r="G10" s="6" t="str">
        <f>TEXT(INT(VALUE(RefStr!C17)),"000")</f>
        <v>139</v>
      </c>
      <c r="I10" s="9" t="s">
        <v>465</v>
      </c>
      <c r="J10" s="8">
        <f t="shared" si="1"/>
        <v>0</v>
      </c>
    </row>
    <row r="11" spans="1:10">
      <c r="A11" s="5">
        <v>10</v>
      </c>
      <c r="B11" s="8">
        <v>0</v>
      </c>
      <c r="C11" s="8">
        <v>0</v>
      </c>
      <c r="D11" s="8">
        <v>0</v>
      </c>
      <c r="E11" s="8">
        <v>0</v>
      </c>
      <c r="F11" s="7">
        <f t="shared" si="0"/>
        <v>0</v>
      </c>
      <c r="G11" s="6" t="s">
        <v>2581</v>
      </c>
      <c r="I11" s="11" t="s">
        <v>68</v>
      </c>
      <c r="J11" s="8">
        <f t="shared" si="1"/>
        <v>0</v>
      </c>
    </row>
    <row r="12" spans="1:10">
      <c r="A12" s="5">
        <v>11</v>
      </c>
      <c r="B12" s="8">
        <v>0</v>
      </c>
      <c r="C12" s="8">
        <v>0</v>
      </c>
      <c r="D12" s="8">
        <v>0</v>
      </c>
      <c r="E12" s="8">
        <v>0</v>
      </c>
      <c r="F12" s="7">
        <f t="shared" si="0"/>
        <v>0</v>
      </c>
      <c r="G12" s="6" t="s">
        <v>2581</v>
      </c>
      <c r="I12" s="11" t="s">
        <v>69</v>
      </c>
      <c r="J12" s="8">
        <f t="shared" si="1"/>
        <v>0</v>
      </c>
    </row>
    <row r="13" spans="1:10">
      <c r="A13" s="5">
        <v>12</v>
      </c>
      <c r="B13" s="8">
        <v>0</v>
      </c>
      <c r="C13" s="8">
        <v>0</v>
      </c>
      <c r="D13" s="8">
        <v>0</v>
      </c>
      <c r="E13" s="8">
        <v>0</v>
      </c>
      <c r="F13" s="7">
        <f t="shared" si="0"/>
        <v>0</v>
      </c>
      <c r="G13" s="6" t="s">
        <v>2581</v>
      </c>
      <c r="I13" s="11" t="s">
        <v>70</v>
      </c>
      <c r="J13" s="8">
        <f t="shared" si="1"/>
        <v>0</v>
      </c>
    </row>
    <row r="14" spans="1:10">
      <c r="A14" s="5">
        <v>13</v>
      </c>
      <c r="B14" s="8">
        <v>0</v>
      </c>
      <c r="C14" s="8">
        <v>0</v>
      </c>
      <c r="D14" s="8">
        <v>0</v>
      </c>
      <c r="E14" s="8">
        <v>0</v>
      </c>
      <c r="F14" s="7">
        <f t="shared" si="0"/>
        <v>0</v>
      </c>
      <c r="G14" s="6" t="s">
        <v>2581</v>
      </c>
      <c r="I14" s="11" t="s">
        <v>71</v>
      </c>
      <c r="J14" s="8">
        <f t="shared" si="1"/>
        <v>0</v>
      </c>
    </row>
    <row r="15" spans="1:10">
      <c r="A15" s="5">
        <v>14</v>
      </c>
      <c r="B15" s="8">
        <v>0</v>
      </c>
      <c r="C15" s="8">
        <v>0</v>
      </c>
      <c r="D15" s="8">
        <v>0</v>
      </c>
      <c r="E15" s="8">
        <v>0</v>
      </c>
      <c r="F15" s="7">
        <f t="shared" si="0"/>
        <v>0</v>
      </c>
      <c r="G15" s="6" t="s">
        <v>2581</v>
      </c>
      <c r="I15" s="11" t="s">
        <v>72</v>
      </c>
      <c r="J15" s="8">
        <f t="shared" si="1"/>
        <v>0</v>
      </c>
    </row>
    <row r="16" spans="1:10">
      <c r="A16" s="5">
        <v>15</v>
      </c>
      <c r="B16" s="8">
        <v>0</v>
      </c>
      <c r="C16" s="8">
        <v>0</v>
      </c>
      <c r="D16" s="8">
        <v>0</v>
      </c>
      <c r="E16" s="8">
        <v>0</v>
      </c>
      <c r="F16" s="7">
        <f t="shared" si="0"/>
        <v>0</v>
      </c>
      <c r="G16" s="6" t="s">
        <v>2581</v>
      </c>
      <c r="I16" s="11" t="s">
        <v>73</v>
      </c>
      <c r="J16" s="8">
        <f t="shared" si="1"/>
        <v>0</v>
      </c>
    </row>
    <row r="17" spans="1:10">
      <c r="A17" s="5">
        <v>16</v>
      </c>
      <c r="B17" s="8">
        <v>0</v>
      </c>
      <c r="C17" s="8">
        <v>0</v>
      </c>
      <c r="D17" s="8">
        <v>0</v>
      </c>
      <c r="E17" s="8">
        <v>0</v>
      </c>
      <c r="F17" s="7">
        <f t="shared" si="0"/>
        <v>0</v>
      </c>
      <c r="G17" s="6" t="s">
        <v>2581</v>
      </c>
      <c r="I17" s="11" t="s">
        <v>74</v>
      </c>
      <c r="J17" s="8">
        <f t="shared" si="1"/>
        <v>0</v>
      </c>
    </row>
    <row r="18" spans="1:10">
      <c r="A18" s="5">
        <v>17</v>
      </c>
      <c r="B18" s="8">
        <v>0</v>
      </c>
      <c r="C18" s="8">
        <v>0</v>
      </c>
      <c r="D18" s="8">
        <v>0</v>
      </c>
      <c r="E18" s="8">
        <v>0</v>
      </c>
      <c r="F18" s="7">
        <f t="shared" si="0"/>
        <v>0</v>
      </c>
      <c r="G18" s="6" t="str">
        <f>IF(ISERROR(RefStr!D39),"-",UPPER(TRIM(RefStr!D39)))</f>
        <v>ALENKA SOLDAN</v>
      </c>
      <c r="I18" s="11" t="s">
        <v>75</v>
      </c>
      <c r="J18" s="8">
        <f t="shared" si="1"/>
        <v>0</v>
      </c>
    </row>
    <row r="19" spans="1:10">
      <c r="A19" s="5">
        <v>18</v>
      </c>
      <c r="B19" s="8">
        <v>0</v>
      </c>
      <c r="C19" s="8">
        <v>0</v>
      </c>
      <c r="D19" s="8">
        <v>0</v>
      </c>
      <c r="E19" s="8">
        <v>0</v>
      </c>
      <c r="F19" s="7">
        <f t="shared" si="0"/>
        <v>0</v>
      </c>
      <c r="I19" s="11" t="s">
        <v>76</v>
      </c>
      <c r="J19" s="8">
        <f t="shared" si="1"/>
        <v>0</v>
      </c>
    </row>
    <row r="20" spans="1:10">
      <c r="A20" s="5">
        <v>19</v>
      </c>
      <c r="B20" s="8">
        <v>0</v>
      </c>
      <c r="C20" s="8">
        <v>0</v>
      </c>
      <c r="D20" s="8">
        <v>0</v>
      </c>
      <c r="E20" s="8">
        <v>0</v>
      </c>
      <c r="F20" s="7">
        <f t="shared" si="0"/>
        <v>0</v>
      </c>
      <c r="G20" s="6" t="str">
        <f>IF(ISERROR(RefStr!D43),"-",UPPER(TRIM(RefStr!D43)))</f>
        <v>BOŽENA KRALJ</v>
      </c>
      <c r="I20" s="9" t="s">
        <v>77</v>
      </c>
      <c r="J20" s="8">
        <f t="shared" si="1"/>
        <v>0</v>
      </c>
    </row>
    <row r="21" spans="1:10">
      <c r="A21" s="5">
        <v>20</v>
      </c>
      <c r="B21" s="8">
        <v>0</v>
      </c>
      <c r="C21" s="8">
        <v>0</v>
      </c>
      <c r="D21" s="8">
        <v>0</v>
      </c>
      <c r="E21" s="8">
        <v>0</v>
      </c>
      <c r="F21" s="7">
        <f t="shared" si="0"/>
        <v>0</v>
      </c>
      <c r="G21" s="6" t="str">
        <f>IF(ISERROR(RefStr!D45),"-",UPPER(TRIM(RefStr!D45)))</f>
        <v>043485129</v>
      </c>
      <c r="I21" s="9" t="s">
        <v>78</v>
      </c>
      <c r="J21" s="8">
        <f t="shared" si="1"/>
        <v>0</v>
      </c>
    </row>
    <row r="22" spans="1:10">
      <c r="A22" s="5">
        <v>21</v>
      </c>
      <c r="B22" s="8">
        <v>0</v>
      </c>
      <c r="C22" s="8">
        <v>0</v>
      </c>
      <c r="D22" s="8">
        <v>0</v>
      </c>
      <c r="E22" s="8">
        <v>0</v>
      </c>
      <c r="F22" s="7">
        <f t="shared" si="0"/>
        <v>0</v>
      </c>
      <c r="G22" s="6" t="str">
        <f>IF(ISERROR(RefStr!D47),"-",UPPER(TRIM(RefStr!D47)))</f>
        <v/>
      </c>
      <c r="I22" s="11" t="s">
        <v>79</v>
      </c>
      <c r="J22" s="8">
        <f t="shared" si="1"/>
        <v>0</v>
      </c>
    </row>
    <row r="23" spans="1:10">
      <c r="A23" s="5">
        <v>22</v>
      </c>
      <c r="B23" s="8">
        <v>0</v>
      </c>
      <c r="C23" s="8">
        <v>0</v>
      </c>
      <c r="D23" s="8">
        <v>0</v>
      </c>
      <c r="E23" s="8">
        <v>0</v>
      </c>
      <c r="F23" s="7">
        <f t="shared" si="0"/>
        <v>0</v>
      </c>
      <c r="G23" s="6" t="str">
        <f>IF(ISERROR(RefStr!D49),"-",LOWER(TRIM(RefStr!D49)))</f>
        <v/>
      </c>
      <c r="I23" s="11" t="s">
        <v>80</v>
      </c>
      <c r="J23" s="8">
        <f t="shared" si="1"/>
        <v>0</v>
      </c>
    </row>
    <row r="24" spans="1:10">
      <c r="A24" s="5">
        <v>23</v>
      </c>
      <c r="B24" s="8">
        <v>0</v>
      </c>
      <c r="C24" s="8">
        <v>0</v>
      </c>
      <c r="D24" s="8">
        <v>0</v>
      </c>
      <c r="E24" s="8">
        <v>0</v>
      </c>
      <c r="F24" s="7">
        <f t="shared" si="0"/>
        <v>0</v>
      </c>
      <c r="I24" s="11" t="s">
        <v>81</v>
      </c>
      <c r="J24" s="8">
        <f t="shared" si="1"/>
        <v>0</v>
      </c>
    </row>
    <row r="25" spans="1:10">
      <c r="A25" s="5">
        <v>24</v>
      </c>
      <c r="B25" s="8">
        <v>0</v>
      </c>
      <c r="C25" s="8">
        <v>0</v>
      </c>
      <c r="D25" s="8">
        <v>0</v>
      </c>
      <c r="E25" s="8">
        <v>0</v>
      </c>
      <c r="F25" s="7">
        <f t="shared" si="0"/>
        <v>0</v>
      </c>
      <c r="I25" s="11" t="s">
        <v>82</v>
      </c>
      <c r="J25" s="8">
        <f t="shared" si="1"/>
        <v>0</v>
      </c>
    </row>
    <row r="26" spans="1:10">
      <c r="A26" s="5">
        <v>25</v>
      </c>
      <c r="B26" s="8">
        <v>0</v>
      </c>
      <c r="C26" s="8">
        <v>0</v>
      </c>
      <c r="D26" s="8">
        <v>0</v>
      </c>
      <c r="E26" s="8">
        <v>0</v>
      </c>
      <c r="F26" s="7">
        <f t="shared" si="0"/>
        <v>0</v>
      </c>
      <c r="G26" s="6" t="str">
        <f>MID(TRIM(RefStr!J15),1,4)</f>
        <v>2022</v>
      </c>
      <c r="I26" s="9" t="s">
        <v>83</v>
      </c>
      <c r="J26" s="8">
        <f t="shared" si="1"/>
        <v>0</v>
      </c>
    </row>
    <row r="27" spans="1:10">
      <c r="A27" s="5">
        <v>26</v>
      </c>
      <c r="B27" s="8">
        <v>0</v>
      </c>
      <c r="C27" s="8">
        <v>0</v>
      </c>
      <c r="D27" s="8">
        <v>0</v>
      </c>
      <c r="E27" s="8">
        <v>0</v>
      </c>
      <c r="F27" s="7">
        <f t="shared" si="0"/>
        <v>0</v>
      </c>
      <c r="G27" s="234">
        <f>SUM(F2:F51)</f>
        <v>0</v>
      </c>
      <c r="I27" s="9" t="s">
        <v>2569</v>
      </c>
      <c r="J27" s="8">
        <f t="shared" si="1"/>
        <v>0</v>
      </c>
    </row>
    <row r="28" spans="1:10">
      <c r="A28" s="5">
        <v>27</v>
      </c>
      <c r="B28" s="8">
        <v>0</v>
      </c>
      <c r="C28" s="8">
        <v>0</v>
      </c>
      <c r="D28" s="8">
        <v>0</v>
      </c>
      <c r="E28" s="8">
        <v>0</v>
      </c>
      <c r="F28" s="7">
        <f t="shared" si="0"/>
        <v>0</v>
      </c>
      <c r="G28" s="6" t="s">
        <v>2581</v>
      </c>
      <c r="H28" s="14"/>
      <c r="I28" s="9" t="s">
        <v>2570</v>
      </c>
      <c r="J28" s="8">
        <f t="shared" si="1"/>
        <v>0</v>
      </c>
    </row>
    <row r="29" spans="1:10">
      <c r="A29" s="5">
        <v>28</v>
      </c>
      <c r="B29" s="8">
        <v>0</v>
      </c>
      <c r="C29" s="8">
        <v>0</v>
      </c>
      <c r="D29" s="8">
        <v>0</v>
      </c>
      <c r="E29" s="8">
        <v>0</v>
      </c>
      <c r="F29" s="7">
        <f t="shared" si="0"/>
        <v>0</v>
      </c>
      <c r="G29" s="6" t="str">
        <f>MID(TRIM(RefStr!J15),6,2)</f>
        <v>12</v>
      </c>
      <c r="I29" s="9" t="s">
        <v>2571</v>
      </c>
      <c r="J29" s="8">
        <f t="shared" si="1"/>
        <v>0</v>
      </c>
    </row>
    <row r="30" spans="1:10">
      <c r="A30" s="5">
        <v>29</v>
      </c>
      <c r="B30" s="8">
        <v>0</v>
      </c>
      <c r="C30" s="8">
        <v>0</v>
      </c>
      <c r="D30" s="8">
        <v>0</v>
      </c>
      <c r="E30" s="8">
        <v>0</v>
      </c>
      <c r="F30" s="7">
        <f t="shared" si="0"/>
        <v>0</v>
      </c>
      <c r="G30" s="6">
        <f>PraviPod707!G30</f>
        <v>603</v>
      </c>
      <c r="I30" s="9" t="s">
        <v>2572</v>
      </c>
      <c r="J30" s="8">
        <f t="shared" si="1"/>
        <v>0</v>
      </c>
    </row>
    <row r="31" spans="1:10">
      <c r="A31" s="5">
        <v>30</v>
      </c>
      <c r="B31" s="8">
        <v>0</v>
      </c>
      <c r="C31" s="8">
        <v>0</v>
      </c>
      <c r="D31" s="8">
        <v>0</v>
      </c>
      <c r="E31" s="8">
        <v>0</v>
      </c>
      <c r="F31" s="7">
        <f t="shared" si="0"/>
        <v>0</v>
      </c>
      <c r="G31" s="6">
        <v>709</v>
      </c>
      <c r="I31" s="9" t="s">
        <v>2573</v>
      </c>
      <c r="J31" s="8">
        <f t="shared" si="1"/>
        <v>0</v>
      </c>
    </row>
    <row r="32" spans="1:10">
      <c r="A32" s="5">
        <v>31</v>
      </c>
      <c r="B32" s="8">
        <v>0</v>
      </c>
      <c r="C32" s="8">
        <v>0</v>
      </c>
      <c r="D32" s="8">
        <v>0</v>
      </c>
      <c r="E32" s="8">
        <v>0</v>
      </c>
      <c r="F32" s="7">
        <f t="shared" si="0"/>
        <v>0</v>
      </c>
      <c r="G32" s="6">
        <v>0</v>
      </c>
      <c r="I32" s="9" t="s">
        <v>2574</v>
      </c>
      <c r="J32" s="8">
        <f t="shared" si="1"/>
        <v>0</v>
      </c>
    </row>
    <row r="33" spans="1:10">
      <c r="A33" s="5">
        <v>32</v>
      </c>
      <c r="B33" s="8">
        <v>0</v>
      </c>
      <c r="C33" s="8">
        <v>0</v>
      </c>
      <c r="D33" s="8">
        <v>0</v>
      </c>
      <c r="E33" s="8">
        <v>0</v>
      </c>
      <c r="F33" s="7">
        <f t="shared" si="0"/>
        <v>0</v>
      </c>
      <c r="G33" s="6">
        <v>0</v>
      </c>
      <c r="I33" s="9" t="s">
        <v>2575</v>
      </c>
      <c r="J33" s="8">
        <f t="shared" si="1"/>
        <v>0</v>
      </c>
    </row>
    <row r="34" spans="1:10">
      <c r="A34" s="5">
        <v>33</v>
      </c>
      <c r="B34" s="8">
        <v>0</v>
      </c>
      <c r="C34" s="8">
        <v>0</v>
      </c>
      <c r="D34" s="8">
        <v>0</v>
      </c>
      <c r="E34" s="8">
        <v>0</v>
      </c>
      <c r="F34" s="7">
        <f t="shared" ref="F34:F51" si="2">A34/100*B34+A34/50*C34</f>
        <v>0</v>
      </c>
      <c r="G34" s="6">
        <v>0</v>
      </c>
      <c r="I34" s="9" t="s">
        <v>2576</v>
      </c>
      <c r="J34" s="8">
        <f t="shared" ref="J34:J51" si="3">ABS(B34-ROUND(B34,0))+ABS(C34-ROUND(C34,0))</f>
        <v>0</v>
      </c>
    </row>
    <row r="35" spans="1:10">
      <c r="A35" s="5">
        <v>34</v>
      </c>
      <c r="B35" s="8">
        <v>0</v>
      </c>
      <c r="C35" s="8">
        <v>0</v>
      </c>
      <c r="D35" s="8">
        <v>0</v>
      </c>
      <c r="E35" s="8">
        <v>0</v>
      </c>
      <c r="F35" s="7">
        <f t="shared" si="2"/>
        <v>0</v>
      </c>
      <c r="G35" s="6">
        <v>0</v>
      </c>
      <c r="I35" s="9" t="s">
        <v>2577</v>
      </c>
      <c r="J35" s="8">
        <f t="shared" si="3"/>
        <v>0</v>
      </c>
    </row>
    <row r="36" spans="1:10">
      <c r="A36" s="5">
        <v>35</v>
      </c>
      <c r="B36" s="8">
        <v>0</v>
      </c>
      <c r="C36" s="8">
        <v>0</v>
      </c>
      <c r="D36" s="8">
        <v>0</v>
      </c>
      <c r="E36" s="8">
        <v>0</v>
      </c>
      <c r="F36" s="7">
        <f t="shared" si="2"/>
        <v>0</v>
      </c>
      <c r="G36" s="6">
        <v>0</v>
      </c>
      <c r="I36" s="9" t="s">
        <v>2578</v>
      </c>
      <c r="J36" s="8">
        <f t="shared" si="3"/>
        <v>0</v>
      </c>
    </row>
    <row r="37" spans="1:10">
      <c r="A37" s="5">
        <v>36</v>
      </c>
      <c r="B37" s="8">
        <v>0</v>
      </c>
      <c r="C37" s="8">
        <v>0</v>
      </c>
      <c r="D37" s="8">
        <v>0</v>
      </c>
      <c r="E37" s="8">
        <v>0</v>
      </c>
      <c r="F37" s="7">
        <f t="shared" si="2"/>
        <v>0</v>
      </c>
      <c r="G37" s="8">
        <f>SUM(J2:J51)</f>
        <v>0</v>
      </c>
      <c r="I37" s="9" t="s">
        <v>2579</v>
      </c>
      <c r="J37" s="8">
        <f t="shared" si="3"/>
        <v>0</v>
      </c>
    </row>
    <row r="38" spans="1:10">
      <c r="A38" s="5">
        <v>37</v>
      </c>
      <c r="B38" s="8">
        <v>0</v>
      </c>
      <c r="C38" s="8">
        <v>0</v>
      </c>
      <c r="D38" s="8">
        <v>0</v>
      </c>
      <c r="E38" s="8">
        <v>0</v>
      </c>
      <c r="F38" s="7">
        <f t="shared" si="2"/>
        <v>0</v>
      </c>
      <c r="G38" s="6" t="str">
        <f>TEXT(INT(VALUE(RefStr!J13)),"00000000000")</f>
        <v>27620013350</v>
      </c>
      <c r="I38" s="9" t="s">
        <v>2397</v>
      </c>
      <c r="J38" s="8">
        <f t="shared" si="3"/>
        <v>0</v>
      </c>
    </row>
    <row r="39" spans="1:10">
      <c r="A39" s="5">
        <v>38</v>
      </c>
      <c r="B39" s="8">
        <v>0</v>
      </c>
      <c r="C39" s="8">
        <v>0</v>
      </c>
      <c r="D39" s="8">
        <v>0</v>
      </c>
      <c r="E39" s="8">
        <v>0</v>
      </c>
      <c r="F39" s="7">
        <f t="shared" si="2"/>
        <v>0</v>
      </c>
      <c r="G39" s="6" t="str">
        <f>TEXT(INT(VALUE(RefStr!J9)),"00000")</f>
        <v>71048</v>
      </c>
      <c r="I39" s="9" t="s">
        <v>2396</v>
      </c>
      <c r="J39" s="8">
        <f t="shared" si="3"/>
        <v>0</v>
      </c>
    </row>
    <row r="40" spans="1:10">
      <c r="A40" s="5">
        <v>39</v>
      </c>
      <c r="B40" s="8">
        <v>0</v>
      </c>
      <c r="C40" s="8">
        <v>0</v>
      </c>
      <c r="D40" s="8">
        <v>0</v>
      </c>
      <c r="E40" s="8">
        <v>0</v>
      </c>
      <c r="F40" s="7">
        <f t="shared" si="2"/>
        <v>0</v>
      </c>
      <c r="G40" s="6" t="str">
        <f>RefStr!J19</f>
        <v>DA</v>
      </c>
      <c r="I40" s="9" t="s">
        <v>1827</v>
      </c>
      <c r="J40" s="8">
        <f t="shared" si="3"/>
        <v>0</v>
      </c>
    </row>
    <row r="41" spans="1:10">
      <c r="A41" s="5">
        <v>40</v>
      </c>
      <c r="B41" s="8">
        <v>0</v>
      </c>
      <c r="C41" s="8">
        <v>0</v>
      </c>
      <c r="D41" s="8">
        <v>0</v>
      </c>
      <c r="E41" s="8">
        <v>0</v>
      </c>
      <c r="F41" s="7">
        <f t="shared" si="2"/>
        <v>0</v>
      </c>
      <c r="G41" s="6" t="str">
        <f>IF(RefStr!E5&lt;&gt;"",TEXT(RefStr!E5,"YYYYMMDD"),"")</f>
        <v>20220101</v>
      </c>
      <c r="I41" s="9" t="s">
        <v>1207</v>
      </c>
      <c r="J41" s="8">
        <f t="shared" si="3"/>
        <v>0</v>
      </c>
    </row>
    <row r="42" spans="1:10">
      <c r="A42" s="5">
        <v>41</v>
      </c>
      <c r="B42" s="8">
        <v>0</v>
      </c>
      <c r="C42" s="8">
        <v>0</v>
      </c>
      <c r="D42" s="8">
        <v>0</v>
      </c>
      <c r="E42" s="8">
        <v>0</v>
      </c>
      <c r="F42" s="7">
        <f t="shared" si="2"/>
        <v>0</v>
      </c>
      <c r="G42" s="6" t="str">
        <f>IF(RefStr!G5&lt;&gt;"",TEXT(RefStr!G5,"YYYYMMDD"),"")</f>
        <v>20221231</v>
      </c>
      <c r="I42" s="9" t="s">
        <v>1208</v>
      </c>
      <c r="J42" s="8">
        <f t="shared" si="3"/>
        <v>0</v>
      </c>
    </row>
    <row r="43" spans="1:10">
      <c r="A43" s="5">
        <v>42</v>
      </c>
      <c r="B43" s="8">
        <v>0</v>
      </c>
      <c r="C43" s="8">
        <v>0</v>
      </c>
      <c r="D43" s="8">
        <v>0</v>
      </c>
      <c r="E43" s="8">
        <v>0</v>
      </c>
      <c r="F43" s="7">
        <f t="shared" si="2"/>
        <v>0</v>
      </c>
      <c r="G43" s="234">
        <f>IF(RefStr!N1=707,PraviPod707!G27+PraviPod709!G27+PraviPod710!G27+SUM(PraviPod708!F2:F203),SUM(PraviPod708!G27)+PraviPod709!G27+PraviPod710!G27)</f>
        <v>35262498.839999996</v>
      </c>
      <c r="I43" s="9" t="s">
        <v>1494</v>
      </c>
      <c r="J43" s="8">
        <f t="shared" si="3"/>
        <v>0</v>
      </c>
    </row>
    <row r="44" spans="1:10">
      <c r="A44" s="5">
        <v>43</v>
      </c>
      <c r="B44" s="8">
        <v>0</v>
      </c>
      <c r="C44" s="8">
        <v>0</v>
      </c>
      <c r="D44" s="8">
        <v>0</v>
      </c>
      <c r="E44" s="8">
        <v>0</v>
      </c>
      <c r="F44" s="7">
        <f t="shared" si="2"/>
        <v>0</v>
      </c>
      <c r="J44" s="8">
        <f t="shared" si="3"/>
        <v>0</v>
      </c>
    </row>
    <row r="45" spans="1:10">
      <c r="A45" s="5">
        <v>44</v>
      </c>
      <c r="B45" s="8">
        <v>0</v>
      </c>
      <c r="C45" s="8">
        <v>0</v>
      </c>
      <c r="D45" s="8">
        <v>0</v>
      </c>
      <c r="E45" s="8">
        <v>0</v>
      </c>
      <c r="F45" s="7">
        <f t="shared" si="2"/>
        <v>0</v>
      </c>
      <c r="J45" s="8">
        <f t="shared" si="3"/>
        <v>0</v>
      </c>
    </row>
    <row r="46" spans="1:10">
      <c r="A46" s="5">
        <v>45</v>
      </c>
      <c r="B46" s="8">
        <v>0</v>
      </c>
      <c r="C46" s="8">
        <v>0</v>
      </c>
      <c r="D46" s="8">
        <v>0</v>
      </c>
      <c r="E46" s="8">
        <v>0</v>
      </c>
      <c r="F46" s="7">
        <f t="shared" si="2"/>
        <v>0</v>
      </c>
      <c r="J46" s="8">
        <f t="shared" si="3"/>
        <v>0</v>
      </c>
    </row>
    <row r="47" spans="1:10">
      <c r="A47" s="5">
        <v>46</v>
      </c>
      <c r="B47" s="8">
        <v>0</v>
      </c>
      <c r="C47" s="8">
        <v>0</v>
      </c>
      <c r="D47" s="8">
        <v>0</v>
      </c>
      <c r="E47" s="8">
        <v>0</v>
      </c>
      <c r="F47" s="7">
        <f t="shared" si="2"/>
        <v>0</v>
      </c>
      <c r="J47" s="8">
        <f t="shared" si="3"/>
        <v>0</v>
      </c>
    </row>
    <row r="48" spans="1:10">
      <c r="A48" s="5">
        <v>47</v>
      </c>
      <c r="B48" s="8">
        <v>0</v>
      </c>
      <c r="C48" s="8">
        <v>0</v>
      </c>
      <c r="D48" s="8">
        <v>0</v>
      </c>
      <c r="E48" s="8">
        <v>0</v>
      </c>
      <c r="F48" s="7">
        <f t="shared" si="2"/>
        <v>0</v>
      </c>
      <c r="J48" s="8">
        <f t="shared" si="3"/>
        <v>0</v>
      </c>
    </row>
    <row r="49" spans="1:10">
      <c r="A49" s="5">
        <v>48</v>
      </c>
      <c r="B49" s="8">
        <v>0</v>
      </c>
      <c r="C49" s="8">
        <v>0</v>
      </c>
      <c r="D49" s="8">
        <v>0</v>
      </c>
      <c r="E49" s="8">
        <v>0</v>
      </c>
      <c r="F49" s="7">
        <f t="shared" si="2"/>
        <v>0</v>
      </c>
      <c r="J49" s="8">
        <f t="shared" si="3"/>
        <v>0</v>
      </c>
    </row>
    <row r="50" spans="1:10">
      <c r="A50" s="5">
        <v>49</v>
      </c>
      <c r="B50" s="8">
        <v>0</v>
      </c>
      <c r="C50" s="8">
        <v>0</v>
      </c>
      <c r="D50" s="8">
        <v>0</v>
      </c>
      <c r="E50" s="8">
        <v>0</v>
      </c>
      <c r="F50" s="7">
        <f t="shared" si="2"/>
        <v>0</v>
      </c>
      <c r="J50" s="8">
        <f t="shared" si="3"/>
        <v>0</v>
      </c>
    </row>
    <row r="51" spans="1:10">
      <c r="A51" s="5">
        <v>50</v>
      </c>
      <c r="B51" s="8">
        <v>0</v>
      </c>
      <c r="C51" s="8">
        <v>0</v>
      </c>
      <c r="D51" s="8">
        <v>0</v>
      </c>
      <c r="E51" s="8">
        <v>0</v>
      </c>
      <c r="F51" s="7">
        <f t="shared" si="2"/>
        <v>0</v>
      </c>
      <c r="J51" s="8">
        <f t="shared" si="3"/>
        <v>0</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List6"/>
  <dimension ref="A1:J43"/>
  <sheetViews>
    <sheetView showGridLines="0" showRowColHeaders="0" workbookViewId="0"/>
  </sheetViews>
  <sheetFormatPr defaultRowHeight="12.75"/>
  <cols>
    <col min="1" max="1" width="5" style="5" customWidth="1"/>
    <col min="2" max="5" width="9.7109375" style="6" customWidth="1"/>
    <col min="6" max="6" width="9.85546875" style="7" customWidth="1"/>
    <col min="7" max="7" width="12.85546875" style="6" customWidth="1"/>
    <col min="8" max="8" width="10.140625" customWidth="1"/>
    <col min="9" max="9" width="23.28515625" style="5" customWidth="1"/>
    <col min="10" max="10" width="8.5703125" style="5" customWidth="1"/>
    <col min="11" max="11" width="17.5703125" style="5" customWidth="1"/>
    <col min="12" max="16384" width="9.140625" style="5"/>
  </cols>
  <sheetData>
    <row r="1" spans="1:10">
      <c r="A1" s="5" t="s">
        <v>607</v>
      </c>
      <c r="B1" s="6" t="s">
        <v>612</v>
      </c>
      <c r="C1" s="6" t="s">
        <v>2448</v>
      </c>
      <c r="D1" s="6" t="s">
        <v>452</v>
      </c>
      <c r="E1" s="6" t="s">
        <v>453</v>
      </c>
      <c r="F1" s="7" t="s">
        <v>613</v>
      </c>
      <c r="G1" s="6" t="s">
        <v>454</v>
      </c>
      <c r="H1" s="12" t="s">
        <v>455</v>
      </c>
      <c r="I1" s="5" t="s">
        <v>456</v>
      </c>
      <c r="J1" s="5" t="s">
        <v>2580</v>
      </c>
    </row>
    <row r="2" spans="1:10">
      <c r="A2" s="5">
        <f>GPRIZNPF!I19</f>
        <v>1</v>
      </c>
      <c r="B2" s="8">
        <f>GPRIZNPF!J19</f>
        <v>0</v>
      </c>
      <c r="C2" s="8">
        <f>GPRIZNPF!K19</f>
        <v>0</v>
      </c>
      <c r="D2" s="8">
        <v>0</v>
      </c>
      <c r="E2" s="8">
        <v>0</v>
      </c>
      <c r="F2" s="7">
        <f t="shared" ref="F2:F16" si="0">A2/100*B2+A2/50*C2</f>
        <v>0</v>
      </c>
      <c r="G2" s="9" t="str">
        <f>TRIM(UPPER(RefStr!C13))</f>
        <v>HR6423400091110073867</v>
      </c>
      <c r="H2" s="13">
        <v>0</v>
      </c>
      <c r="I2" s="9" t="s">
        <v>457</v>
      </c>
      <c r="J2" s="8">
        <f>ABS(B2-ROUND(B2,0))+ABS(C2-ROUND(C2,0))</f>
        <v>0</v>
      </c>
    </row>
    <row r="3" spans="1:10">
      <c r="A3" s="5">
        <f>GPRIZNPF!I20</f>
        <v>2</v>
      </c>
      <c r="B3" s="8">
        <f>GPRIZNPF!J20</f>
        <v>0</v>
      </c>
      <c r="C3" s="8">
        <f>GPRIZNPF!K20</f>
        <v>0</v>
      </c>
      <c r="D3" s="8">
        <v>0</v>
      </c>
      <c r="E3" s="8">
        <v>0</v>
      </c>
      <c r="F3" s="7">
        <f t="shared" si="0"/>
        <v>0</v>
      </c>
      <c r="G3" s="6" t="str">
        <f>TEXT(INT(VALUE(RefStr!J11)),"00000000")</f>
        <v>03082377</v>
      </c>
      <c r="I3" s="9" t="s">
        <v>458</v>
      </c>
      <c r="J3" s="8">
        <f t="shared" ref="J3:J41" si="1">ABS(B3-ROUND(B3,0))+ABS(C3-ROUND(C3,0))</f>
        <v>0</v>
      </c>
    </row>
    <row r="4" spans="1:10">
      <c r="A4" s="5">
        <f>GPRIZNPF!I21</f>
        <v>3</v>
      </c>
      <c r="B4" s="8">
        <f>GPRIZNPF!J21</f>
        <v>0</v>
      </c>
      <c r="C4" s="8">
        <f>GPRIZNPF!K21</f>
        <v>0</v>
      </c>
      <c r="D4" s="8">
        <v>0</v>
      </c>
      <c r="E4" s="8">
        <v>0</v>
      </c>
      <c r="F4" s="7">
        <f t="shared" si="0"/>
        <v>0</v>
      </c>
      <c r="G4" s="6" t="str">
        <f>IF(ISERROR(RefStr!C7),"-",UPPER(TRIM(RefStr!C7)))</f>
        <v>GRADSKO DRUŠTVO CRVENOG KRIŽA GRUBIŠNO POLJE</v>
      </c>
      <c r="I4" s="9" t="s">
        <v>459</v>
      </c>
      <c r="J4" s="8">
        <f t="shared" si="1"/>
        <v>0</v>
      </c>
    </row>
    <row r="5" spans="1:10">
      <c r="A5" s="5">
        <f>GPRIZNPF!I22</f>
        <v>4</v>
      </c>
      <c r="B5" s="8">
        <f>GPRIZNPF!J22</f>
        <v>0</v>
      </c>
      <c r="C5" s="8">
        <f>GPRIZNPF!K22</f>
        <v>0</v>
      </c>
      <c r="D5" s="8">
        <v>0</v>
      </c>
      <c r="E5" s="8">
        <v>0</v>
      </c>
      <c r="F5" s="7">
        <f t="shared" si="0"/>
        <v>0</v>
      </c>
      <c r="G5" s="6" t="str">
        <f>TEXT(INT(VALUE(RefStr!C9)),"00000")</f>
        <v>43290</v>
      </c>
      <c r="I5" s="9" t="s">
        <v>460</v>
      </c>
      <c r="J5" s="8">
        <f t="shared" si="1"/>
        <v>0</v>
      </c>
    </row>
    <row r="6" spans="1:10">
      <c r="A6" s="5">
        <f>GPRIZNPF!I23</f>
        <v>5</v>
      </c>
      <c r="B6" s="8">
        <f>GPRIZNPF!J23</f>
        <v>0</v>
      </c>
      <c r="C6" s="8">
        <f>GPRIZNPF!K23</f>
        <v>0</v>
      </c>
      <c r="D6" s="8">
        <v>0</v>
      </c>
      <c r="E6" s="8">
        <v>0</v>
      </c>
      <c r="F6" s="7">
        <f t="shared" si="0"/>
        <v>0</v>
      </c>
      <c r="G6" s="6" t="str">
        <f>IF(ISERROR(RefStr!E9),"-",UPPER(TRIM(RefStr!E9)))</f>
        <v>GRUBIŠNO POLJE</v>
      </c>
      <c r="I6" s="9" t="s">
        <v>461</v>
      </c>
      <c r="J6" s="8">
        <f t="shared" si="1"/>
        <v>0</v>
      </c>
    </row>
    <row r="7" spans="1:10">
      <c r="A7" s="5">
        <f>GPRIZNPF!I24</f>
        <v>6</v>
      </c>
      <c r="B7" s="8">
        <f>GPRIZNPF!J24</f>
        <v>0</v>
      </c>
      <c r="C7" s="8">
        <f>GPRIZNPF!K24</f>
        <v>0</v>
      </c>
      <c r="D7" s="8">
        <v>0</v>
      </c>
      <c r="E7" s="8">
        <v>0</v>
      </c>
      <c r="F7" s="7">
        <f t="shared" si="0"/>
        <v>0</v>
      </c>
      <c r="G7" s="6" t="str">
        <f>IF(ISERROR(RefStr!C11),"-",(TRIM(RefStr!C11)))</f>
        <v>4. STUDENOG 1991. BR.1</v>
      </c>
      <c r="I7" s="9" t="s">
        <v>462</v>
      </c>
      <c r="J7" s="8">
        <f t="shared" si="1"/>
        <v>0</v>
      </c>
    </row>
    <row r="8" spans="1:10">
      <c r="A8" s="5">
        <f>GPRIZNPF!I25</f>
        <v>7</v>
      </c>
      <c r="B8" s="8">
        <f>GPRIZNPF!J25</f>
        <v>0</v>
      </c>
      <c r="C8" s="8">
        <f>GPRIZNPF!K25</f>
        <v>0</v>
      </c>
      <c r="D8" s="8">
        <v>0</v>
      </c>
      <c r="E8" s="8">
        <v>0</v>
      </c>
      <c r="F8" s="7">
        <f t="shared" si="0"/>
        <v>0</v>
      </c>
      <c r="G8" s="6" t="str">
        <f>TEXT(INT(VALUE(RefStr!C15)),"0000")</f>
        <v>8899</v>
      </c>
      <c r="I8" s="9" t="s">
        <v>463</v>
      </c>
      <c r="J8" s="8">
        <f t="shared" si="1"/>
        <v>0</v>
      </c>
    </row>
    <row r="9" spans="1:10">
      <c r="A9" s="5">
        <f>GPRIZNPF!I26</f>
        <v>8</v>
      </c>
      <c r="B9" s="8">
        <f>GPRIZNPF!J26</f>
        <v>0</v>
      </c>
      <c r="C9" s="8">
        <f>GPRIZNPF!K26</f>
        <v>0</v>
      </c>
      <c r="D9" s="8">
        <v>0</v>
      </c>
      <c r="E9" s="8">
        <v>0</v>
      </c>
      <c r="F9" s="7">
        <f t="shared" si="0"/>
        <v>0</v>
      </c>
      <c r="G9" s="6" t="str">
        <f>IF(RefStr!J17&lt;&gt;"",TEXT(INT(VALUE(RefStr!J17)),"00"),"00")</f>
        <v>07</v>
      </c>
      <c r="I9" s="9" t="s">
        <v>464</v>
      </c>
      <c r="J9" s="8">
        <f t="shared" si="1"/>
        <v>0</v>
      </c>
    </row>
    <row r="10" spans="1:10">
      <c r="A10" s="5">
        <f>GPRIZNPF!I27</f>
        <v>9</v>
      </c>
      <c r="B10" s="8">
        <f>GPRIZNPF!J27</f>
        <v>0</v>
      </c>
      <c r="C10" s="8">
        <f>GPRIZNPF!K27</f>
        <v>0</v>
      </c>
      <c r="D10" s="8">
        <v>0</v>
      </c>
      <c r="E10" s="8">
        <v>0</v>
      </c>
      <c r="F10" s="7">
        <f t="shared" si="0"/>
        <v>0</v>
      </c>
      <c r="G10" s="6" t="str">
        <f>TEXT(INT(VALUE(RefStr!C17)),"000")</f>
        <v>139</v>
      </c>
      <c r="I10" s="9" t="s">
        <v>465</v>
      </c>
      <c r="J10" s="8">
        <f t="shared" si="1"/>
        <v>0</v>
      </c>
    </row>
    <row r="11" spans="1:10">
      <c r="A11" s="5">
        <f>GPRIZNPF!I28</f>
        <v>10</v>
      </c>
      <c r="B11" s="8">
        <f>GPRIZNPF!J28</f>
        <v>0</v>
      </c>
      <c r="C11" s="8">
        <f>GPRIZNPF!K28</f>
        <v>0</v>
      </c>
      <c r="D11" s="8">
        <v>0</v>
      </c>
      <c r="E11" s="8">
        <v>0</v>
      </c>
      <c r="F11" s="7">
        <f t="shared" si="0"/>
        <v>0</v>
      </c>
      <c r="G11" s="6" t="s">
        <v>2581</v>
      </c>
      <c r="I11" s="11" t="s">
        <v>68</v>
      </c>
      <c r="J11" s="8">
        <f t="shared" si="1"/>
        <v>0</v>
      </c>
    </row>
    <row r="12" spans="1:10">
      <c r="A12" s="5">
        <f>GPRIZNPF!I29</f>
        <v>11</v>
      </c>
      <c r="B12" s="8">
        <f>GPRIZNPF!J29</f>
        <v>0</v>
      </c>
      <c r="C12" s="8">
        <f>GPRIZNPF!K29</f>
        <v>0</v>
      </c>
      <c r="D12" s="8">
        <v>0</v>
      </c>
      <c r="E12" s="8">
        <v>0</v>
      </c>
      <c r="F12" s="7">
        <f t="shared" si="0"/>
        <v>0</v>
      </c>
      <c r="G12" s="6" t="s">
        <v>2581</v>
      </c>
      <c r="I12" s="11" t="s">
        <v>69</v>
      </c>
      <c r="J12" s="8">
        <f t="shared" si="1"/>
        <v>0</v>
      </c>
    </row>
    <row r="13" spans="1:10">
      <c r="A13" s="5">
        <f>GPRIZNPF!I30</f>
        <v>12</v>
      </c>
      <c r="B13" s="8">
        <f>GPRIZNPF!J30</f>
        <v>0</v>
      </c>
      <c r="C13" s="8">
        <f>GPRIZNPF!K30</f>
        <v>0</v>
      </c>
      <c r="D13" s="8">
        <v>0</v>
      </c>
      <c r="E13" s="8">
        <v>0</v>
      </c>
      <c r="F13" s="7">
        <f t="shared" si="0"/>
        <v>0</v>
      </c>
      <c r="G13" s="6" t="s">
        <v>2581</v>
      </c>
      <c r="I13" s="11" t="s">
        <v>70</v>
      </c>
      <c r="J13" s="8">
        <f t="shared" si="1"/>
        <v>0</v>
      </c>
    </row>
    <row r="14" spans="1:10">
      <c r="A14" s="5">
        <f>GPRIZNPF!I31</f>
        <v>13</v>
      </c>
      <c r="B14" s="8">
        <f>GPRIZNPF!J31</f>
        <v>0</v>
      </c>
      <c r="C14" s="8">
        <f>GPRIZNPF!K31</f>
        <v>0</v>
      </c>
      <c r="D14" s="8">
        <v>0</v>
      </c>
      <c r="E14" s="8">
        <v>0</v>
      </c>
      <c r="F14" s="7">
        <f t="shared" si="0"/>
        <v>0</v>
      </c>
      <c r="G14" s="6" t="s">
        <v>2581</v>
      </c>
      <c r="I14" s="11" t="s">
        <v>71</v>
      </c>
      <c r="J14" s="8">
        <f t="shared" si="1"/>
        <v>0</v>
      </c>
    </row>
    <row r="15" spans="1:10">
      <c r="A15" s="5">
        <f>GPRIZNPF!I32</f>
        <v>14</v>
      </c>
      <c r="B15" s="8">
        <f>GPRIZNPF!J32</f>
        <v>0</v>
      </c>
      <c r="C15" s="8">
        <f>GPRIZNPF!K32</f>
        <v>0</v>
      </c>
      <c r="D15" s="8">
        <v>0</v>
      </c>
      <c r="E15" s="8">
        <v>0</v>
      </c>
      <c r="F15" s="7">
        <f t="shared" si="0"/>
        <v>0</v>
      </c>
      <c r="G15" s="6" t="s">
        <v>2581</v>
      </c>
      <c r="I15" s="11" t="s">
        <v>72</v>
      </c>
      <c r="J15" s="8">
        <f t="shared" si="1"/>
        <v>0</v>
      </c>
    </row>
    <row r="16" spans="1:10">
      <c r="A16" s="5">
        <f>GPRIZNPF!I33</f>
        <v>15</v>
      </c>
      <c r="B16" s="8">
        <f>GPRIZNPF!J33</f>
        <v>0</v>
      </c>
      <c r="C16" s="8">
        <f>GPRIZNPF!K33</f>
        <v>0</v>
      </c>
      <c r="D16" s="8">
        <v>0</v>
      </c>
      <c r="E16" s="8">
        <v>0</v>
      </c>
      <c r="F16" s="7">
        <f t="shared" si="0"/>
        <v>0</v>
      </c>
      <c r="G16" s="6" t="s">
        <v>2581</v>
      </c>
      <c r="I16" s="11" t="s">
        <v>73</v>
      </c>
      <c r="J16" s="8">
        <f t="shared" si="1"/>
        <v>0</v>
      </c>
    </row>
    <row r="17" spans="1:10">
      <c r="A17" s="5">
        <f>GPRIZNPF!I35</f>
        <v>16</v>
      </c>
      <c r="B17" s="8">
        <f>GPRIZNPF!J35</f>
        <v>0</v>
      </c>
      <c r="C17" s="8">
        <f>GPRIZNPF!K35</f>
        <v>0</v>
      </c>
      <c r="D17" s="8">
        <v>0</v>
      </c>
      <c r="E17" s="8">
        <v>0</v>
      </c>
      <c r="F17" s="7">
        <f t="shared" ref="F17:F31" si="2">A17/100*B17+A17/50*C17</f>
        <v>0</v>
      </c>
      <c r="G17" s="6" t="s">
        <v>2581</v>
      </c>
      <c r="I17" s="11" t="s">
        <v>74</v>
      </c>
      <c r="J17" s="8">
        <f t="shared" si="1"/>
        <v>0</v>
      </c>
    </row>
    <row r="18" spans="1:10">
      <c r="A18" s="5">
        <f>GPRIZNPF!I36</f>
        <v>17</v>
      </c>
      <c r="B18" s="8">
        <f>GPRIZNPF!J36</f>
        <v>0</v>
      </c>
      <c r="C18" s="8">
        <f>GPRIZNPF!K36</f>
        <v>0</v>
      </c>
      <c r="D18" s="8">
        <v>0</v>
      </c>
      <c r="E18" s="8">
        <v>0</v>
      </c>
      <c r="F18" s="7">
        <f t="shared" si="2"/>
        <v>0</v>
      </c>
      <c r="G18" s="6" t="str">
        <f>IF(ISERROR(RefStr!D39),"-",UPPER(TRIM(RefStr!D39)))</f>
        <v>ALENKA SOLDAN</v>
      </c>
      <c r="I18" s="11" t="s">
        <v>75</v>
      </c>
      <c r="J18" s="8">
        <f t="shared" si="1"/>
        <v>0</v>
      </c>
    </row>
    <row r="19" spans="1:10">
      <c r="A19" s="5">
        <f>GPRIZNPF!I37</f>
        <v>18</v>
      </c>
      <c r="B19" s="8">
        <f>GPRIZNPF!J37</f>
        <v>0</v>
      </c>
      <c r="C19" s="8">
        <f>GPRIZNPF!K37</f>
        <v>0</v>
      </c>
      <c r="D19" s="8">
        <v>0</v>
      </c>
      <c r="E19" s="8">
        <v>0</v>
      </c>
      <c r="F19" s="7">
        <f t="shared" si="2"/>
        <v>0</v>
      </c>
      <c r="I19" s="11" t="s">
        <v>76</v>
      </c>
      <c r="J19" s="8">
        <f t="shared" si="1"/>
        <v>0</v>
      </c>
    </row>
    <row r="20" spans="1:10">
      <c r="A20" s="5">
        <f>GPRIZNPF!I38</f>
        <v>19</v>
      </c>
      <c r="B20" s="8">
        <f>GPRIZNPF!J38</f>
        <v>0</v>
      </c>
      <c r="C20" s="8">
        <f>GPRIZNPF!K38</f>
        <v>0</v>
      </c>
      <c r="D20" s="8">
        <v>0</v>
      </c>
      <c r="E20" s="8">
        <v>0</v>
      </c>
      <c r="F20" s="7">
        <f t="shared" si="2"/>
        <v>0</v>
      </c>
      <c r="G20" s="6" t="str">
        <f>IF(ISERROR(RefStr!D43),"-",UPPER(TRIM(RefStr!D43)))</f>
        <v>BOŽENA KRALJ</v>
      </c>
      <c r="I20" s="9" t="s">
        <v>77</v>
      </c>
      <c r="J20" s="8">
        <f t="shared" si="1"/>
        <v>0</v>
      </c>
    </row>
    <row r="21" spans="1:10">
      <c r="A21" s="5">
        <f>GPRIZNPF!I39</f>
        <v>20</v>
      </c>
      <c r="B21" s="8">
        <f>GPRIZNPF!J39</f>
        <v>0</v>
      </c>
      <c r="C21" s="8">
        <f>GPRIZNPF!K39</f>
        <v>0</v>
      </c>
      <c r="D21" s="8">
        <v>0</v>
      </c>
      <c r="E21" s="8">
        <v>0</v>
      </c>
      <c r="F21" s="7">
        <f t="shared" si="2"/>
        <v>0</v>
      </c>
      <c r="G21" s="6" t="str">
        <f>IF(ISERROR(RefStr!D45),"-",UPPER(TRIM(RefStr!D45)))</f>
        <v>043485129</v>
      </c>
      <c r="I21" s="9" t="s">
        <v>78</v>
      </c>
      <c r="J21" s="8">
        <f t="shared" si="1"/>
        <v>0</v>
      </c>
    </row>
    <row r="22" spans="1:10">
      <c r="A22" s="5">
        <f>GPRIZNPF!I40</f>
        <v>21</v>
      </c>
      <c r="B22" s="8">
        <f>GPRIZNPF!J40</f>
        <v>0</v>
      </c>
      <c r="C22" s="8">
        <f>GPRIZNPF!K40</f>
        <v>0</v>
      </c>
      <c r="D22" s="8">
        <v>0</v>
      </c>
      <c r="E22" s="8">
        <v>0</v>
      </c>
      <c r="F22" s="7">
        <f t="shared" si="2"/>
        <v>0</v>
      </c>
      <c r="G22" s="6" t="str">
        <f>IF(ISERROR(RefStr!D47),"-",UPPER(TRIM(RefStr!D47)))</f>
        <v/>
      </c>
      <c r="I22" s="11" t="s">
        <v>79</v>
      </c>
      <c r="J22" s="8">
        <f t="shared" si="1"/>
        <v>0</v>
      </c>
    </row>
    <row r="23" spans="1:10">
      <c r="A23" s="5">
        <f>GPRIZNPF!I41</f>
        <v>22</v>
      </c>
      <c r="B23" s="8">
        <f>GPRIZNPF!J41</f>
        <v>0</v>
      </c>
      <c r="C23" s="8">
        <f>GPRIZNPF!K41</f>
        <v>0</v>
      </c>
      <c r="D23" s="8">
        <v>0</v>
      </c>
      <c r="E23" s="8">
        <v>0</v>
      </c>
      <c r="F23" s="7">
        <f t="shared" si="2"/>
        <v>0</v>
      </c>
      <c r="G23" s="6" t="str">
        <f>IF(ISERROR(RefStr!D49),"-",LOWER(TRIM(RefStr!D49)))</f>
        <v/>
      </c>
      <c r="I23" s="11" t="s">
        <v>80</v>
      </c>
      <c r="J23" s="8">
        <f t="shared" si="1"/>
        <v>0</v>
      </c>
    </row>
    <row r="24" spans="1:10">
      <c r="A24" s="5">
        <f>GPRIZNPF!I42</f>
        <v>23</v>
      </c>
      <c r="B24" s="8">
        <f>GPRIZNPF!J42</f>
        <v>0</v>
      </c>
      <c r="C24" s="8">
        <f>GPRIZNPF!K42</f>
        <v>0</v>
      </c>
      <c r="D24" s="8">
        <v>0</v>
      </c>
      <c r="E24" s="8">
        <v>0</v>
      </c>
      <c r="F24" s="7">
        <f t="shared" si="2"/>
        <v>0</v>
      </c>
      <c r="I24" s="11" t="s">
        <v>81</v>
      </c>
      <c r="J24" s="8">
        <f t="shared" si="1"/>
        <v>0</v>
      </c>
    </row>
    <row r="25" spans="1:10">
      <c r="A25" s="5">
        <f>GPRIZNPF!I43</f>
        <v>24</v>
      </c>
      <c r="B25" s="8">
        <f>GPRIZNPF!J43</f>
        <v>0</v>
      </c>
      <c r="C25" s="8">
        <f>GPRIZNPF!K43</f>
        <v>0</v>
      </c>
      <c r="D25" s="8">
        <v>0</v>
      </c>
      <c r="E25" s="8">
        <v>0</v>
      </c>
      <c r="F25" s="7">
        <f t="shared" si="2"/>
        <v>0</v>
      </c>
      <c r="I25" s="11" t="s">
        <v>82</v>
      </c>
      <c r="J25" s="8">
        <f t="shared" si="1"/>
        <v>0</v>
      </c>
    </row>
    <row r="26" spans="1:10">
      <c r="A26" s="5">
        <f>GPRIZNPF!I44</f>
        <v>25</v>
      </c>
      <c r="B26" s="8">
        <f>GPRIZNPF!J44</f>
        <v>0</v>
      </c>
      <c r="C26" s="8">
        <f>GPRIZNPF!K44</f>
        <v>0</v>
      </c>
      <c r="D26" s="8">
        <v>0</v>
      </c>
      <c r="E26" s="8">
        <v>0</v>
      </c>
      <c r="F26" s="7">
        <f t="shared" si="2"/>
        <v>0</v>
      </c>
      <c r="G26" s="6" t="str">
        <f>MID(TRIM(RefStr!J15),1,4)</f>
        <v>2022</v>
      </c>
      <c r="I26" s="9" t="s">
        <v>83</v>
      </c>
      <c r="J26" s="8">
        <f t="shared" si="1"/>
        <v>0</v>
      </c>
    </row>
    <row r="27" spans="1:10">
      <c r="A27" s="5">
        <f>GPRIZNPF!I45</f>
        <v>26</v>
      </c>
      <c r="B27" s="8">
        <f>GPRIZNPF!J45</f>
        <v>0</v>
      </c>
      <c r="C27" s="8">
        <f>GPRIZNPF!K45</f>
        <v>0</v>
      </c>
      <c r="D27" s="8">
        <v>0</v>
      </c>
      <c r="E27" s="8">
        <v>0</v>
      </c>
      <c r="F27" s="7">
        <f t="shared" si="2"/>
        <v>0</v>
      </c>
      <c r="G27" s="234">
        <f>SUM(F2:F41)</f>
        <v>0</v>
      </c>
      <c r="I27" s="9" t="s">
        <v>2569</v>
      </c>
      <c r="J27" s="8">
        <f t="shared" si="1"/>
        <v>0</v>
      </c>
    </row>
    <row r="28" spans="1:10">
      <c r="A28" s="5">
        <f>GPRIZNPF!I46</f>
        <v>27</v>
      </c>
      <c r="B28" s="8">
        <f>GPRIZNPF!J46</f>
        <v>0</v>
      </c>
      <c r="C28" s="8">
        <f>GPRIZNPF!K46</f>
        <v>0</v>
      </c>
      <c r="D28" s="8">
        <v>0</v>
      </c>
      <c r="E28" s="8">
        <v>0</v>
      </c>
      <c r="F28" s="7">
        <f t="shared" si="2"/>
        <v>0</v>
      </c>
      <c r="G28" s="6" t="s">
        <v>2581</v>
      </c>
      <c r="H28" s="14"/>
      <c r="I28" s="9" t="s">
        <v>2570</v>
      </c>
      <c r="J28" s="8">
        <f t="shared" si="1"/>
        <v>0</v>
      </c>
    </row>
    <row r="29" spans="1:10">
      <c r="A29" s="5">
        <f>GPRIZNPF!I47</f>
        <v>28</v>
      </c>
      <c r="B29" s="8">
        <f>GPRIZNPF!J47</f>
        <v>0</v>
      </c>
      <c r="C29" s="8">
        <f>GPRIZNPF!K47</f>
        <v>0</v>
      </c>
      <c r="D29" s="8">
        <v>0</v>
      </c>
      <c r="E29" s="8">
        <v>0</v>
      </c>
      <c r="F29" s="7">
        <f t="shared" si="2"/>
        <v>0</v>
      </c>
      <c r="G29" s="6" t="str">
        <f>MID(TRIM(RefStr!J15),6,2)</f>
        <v>12</v>
      </c>
      <c r="I29" s="9" t="s">
        <v>2571</v>
      </c>
      <c r="J29" s="8">
        <f t="shared" si="1"/>
        <v>0</v>
      </c>
    </row>
    <row r="30" spans="1:10">
      <c r="A30" s="5">
        <f>GPRIZNPF!I48</f>
        <v>29</v>
      </c>
      <c r="B30" s="8">
        <f>GPRIZNPF!J48</f>
        <v>0</v>
      </c>
      <c r="C30" s="8">
        <f>GPRIZNPF!K48</f>
        <v>0</v>
      </c>
      <c r="D30" s="8">
        <v>0</v>
      </c>
      <c r="E30" s="8">
        <v>0</v>
      </c>
      <c r="F30" s="7">
        <f t="shared" si="2"/>
        <v>0</v>
      </c>
      <c r="G30" s="6">
        <f>PraviPod707!G30</f>
        <v>603</v>
      </c>
      <c r="I30" s="9" t="s">
        <v>2572</v>
      </c>
      <c r="J30" s="8">
        <f t="shared" si="1"/>
        <v>0</v>
      </c>
    </row>
    <row r="31" spans="1:10">
      <c r="A31" s="5">
        <f>GPRIZNPF!I49</f>
        <v>30</v>
      </c>
      <c r="B31" s="8">
        <f>GPRIZNPF!J49</f>
        <v>0</v>
      </c>
      <c r="C31" s="8">
        <f>GPRIZNPF!K49</f>
        <v>0</v>
      </c>
      <c r="D31" s="8">
        <v>0</v>
      </c>
      <c r="E31" s="8">
        <v>0</v>
      </c>
      <c r="F31" s="7">
        <f t="shared" si="2"/>
        <v>0</v>
      </c>
      <c r="G31" s="6">
        <v>710</v>
      </c>
      <c r="I31" s="9" t="s">
        <v>2573</v>
      </c>
      <c r="J31" s="8">
        <f t="shared" si="1"/>
        <v>0</v>
      </c>
    </row>
    <row r="32" spans="1:10">
      <c r="A32" s="5">
        <f>GPRIZNPF!I51</f>
        <v>31</v>
      </c>
      <c r="B32" s="8">
        <f>GPRIZNPF!J51</f>
        <v>0</v>
      </c>
      <c r="C32" s="8">
        <f>GPRIZNPF!K51</f>
        <v>0</v>
      </c>
      <c r="D32" s="8">
        <v>0</v>
      </c>
      <c r="E32" s="8">
        <v>0</v>
      </c>
      <c r="F32" s="7">
        <f t="shared" ref="F32:F41" si="3">A32/100*B32+A32/50*C32</f>
        <v>0</v>
      </c>
      <c r="G32" s="6">
        <v>0</v>
      </c>
      <c r="I32" s="9" t="s">
        <v>2574</v>
      </c>
      <c r="J32" s="8">
        <f t="shared" si="1"/>
        <v>0</v>
      </c>
    </row>
    <row r="33" spans="1:10">
      <c r="A33" s="5">
        <f>GPRIZNPF!I52</f>
        <v>32</v>
      </c>
      <c r="B33" s="8">
        <f>GPRIZNPF!J52</f>
        <v>0</v>
      </c>
      <c r="C33" s="8">
        <f>GPRIZNPF!K52</f>
        <v>0</v>
      </c>
      <c r="D33" s="8">
        <v>0</v>
      </c>
      <c r="E33" s="8">
        <v>0</v>
      </c>
      <c r="F33" s="7">
        <f t="shared" si="3"/>
        <v>0</v>
      </c>
      <c r="G33" s="6">
        <v>0</v>
      </c>
      <c r="I33" s="9" t="s">
        <v>2575</v>
      </c>
      <c r="J33" s="8">
        <f t="shared" si="1"/>
        <v>0</v>
      </c>
    </row>
    <row r="34" spans="1:10">
      <c r="A34" s="5">
        <f>GPRIZNPF!I53</f>
        <v>33</v>
      </c>
      <c r="B34" s="8">
        <f>GPRIZNPF!J53</f>
        <v>0</v>
      </c>
      <c r="C34" s="8">
        <f>GPRIZNPF!K53</f>
        <v>0</v>
      </c>
      <c r="D34" s="8">
        <v>0</v>
      </c>
      <c r="E34" s="8">
        <v>0</v>
      </c>
      <c r="F34" s="7">
        <f t="shared" si="3"/>
        <v>0</v>
      </c>
      <c r="G34" s="6">
        <v>0</v>
      </c>
      <c r="I34" s="9" t="s">
        <v>2576</v>
      </c>
      <c r="J34" s="8">
        <f t="shared" si="1"/>
        <v>0</v>
      </c>
    </row>
    <row r="35" spans="1:10">
      <c r="A35" s="5">
        <f>GPRIZNPF!I54</f>
        <v>34</v>
      </c>
      <c r="B35" s="8">
        <f>GPRIZNPF!J54</f>
        <v>0</v>
      </c>
      <c r="C35" s="8">
        <f>GPRIZNPF!K54</f>
        <v>0</v>
      </c>
      <c r="D35" s="8">
        <v>0</v>
      </c>
      <c r="E35" s="8">
        <v>0</v>
      </c>
      <c r="F35" s="7">
        <f t="shared" si="3"/>
        <v>0</v>
      </c>
      <c r="G35" s="6">
        <v>0</v>
      </c>
      <c r="I35" s="9" t="s">
        <v>2577</v>
      </c>
      <c r="J35" s="8">
        <f t="shared" si="1"/>
        <v>0</v>
      </c>
    </row>
    <row r="36" spans="1:10">
      <c r="A36" s="5">
        <f>GPRIZNPF!I55</f>
        <v>35</v>
      </c>
      <c r="B36" s="8">
        <f>GPRIZNPF!J55</f>
        <v>0</v>
      </c>
      <c r="C36" s="8">
        <f>GPRIZNPF!K55</f>
        <v>0</v>
      </c>
      <c r="D36" s="8">
        <v>0</v>
      </c>
      <c r="E36" s="8">
        <v>0</v>
      </c>
      <c r="F36" s="7">
        <f t="shared" si="3"/>
        <v>0</v>
      </c>
      <c r="G36" s="6">
        <v>0</v>
      </c>
      <c r="I36" s="9" t="s">
        <v>2578</v>
      </c>
      <c r="J36" s="8">
        <f t="shared" si="1"/>
        <v>0</v>
      </c>
    </row>
    <row r="37" spans="1:10">
      <c r="A37" s="5">
        <f>GPRIZNPF!I56</f>
        <v>36</v>
      </c>
      <c r="B37" s="8">
        <f>GPRIZNPF!J56</f>
        <v>0</v>
      </c>
      <c r="C37" s="8">
        <f>GPRIZNPF!K56</f>
        <v>0</v>
      </c>
      <c r="D37" s="8">
        <v>0</v>
      </c>
      <c r="E37" s="8">
        <v>0</v>
      </c>
      <c r="F37" s="7">
        <f t="shared" si="3"/>
        <v>0</v>
      </c>
      <c r="G37" s="8">
        <f>SUM(J2:J41)</f>
        <v>0</v>
      </c>
      <c r="I37" s="9" t="s">
        <v>2579</v>
      </c>
      <c r="J37" s="8">
        <f t="shared" si="1"/>
        <v>0</v>
      </c>
    </row>
    <row r="38" spans="1:10">
      <c r="A38" s="5">
        <f>GPRIZNPF!I57</f>
        <v>37</v>
      </c>
      <c r="B38" s="8">
        <f>GPRIZNPF!J57</f>
        <v>0</v>
      </c>
      <c r="C38" s="8">
        <f>GPRIZNPF!K57</f>
        <v>0</v>
      </c>
      <c r="D38" s="8">
        <v>0</v>
      </c>
      <c r="E38" s="8">
        <v>0</v>
      </c>
      <c r="F38" s="7">
        <f t="shared" si="3"/>
        <v>0</v>
      </c>
      <c r="G38" s="6" t="str">
        <f>TEXT(INT(VALUE(RefStr!J13)),"00000000000")</f>
        <v>27620013350</v>
      </c>
      <c r="I38" s="9" t="s">
        <v>2397</v>
      </c>
      <c r="J38" s="8">
        <f t="shared" si="1"/>
        <v>0</v>
      </c>
    </row>
    <row r="39" spans="1:10">
      <c r="A39" s="5">
        <f>GPRIZNPF!I58</f>
        <v>38</v>
      </c>
      <c r="B39" s="8">
        <f>GPRIZNPF!J58</f>
        <v>0</v>
      </c>
      <c r="C39" s="8">
        <f>GPRIZNPF!K58</f>
        <v>0</v>
      </c>
      <c r="D39" s="8">
        <v>0</v>
      </c>
      <c r="E39" s="8">
        <v>0</v>
      </c>
      <c r="F39" s="7">
        <f t="shared" si="3"/>
        <v>0</v>
      </c>
      <c r="G39" s="6" t="str">
        <f>TEXT(INT(VALUE(RefStr!J9)),"00000")</f>
        <v>71048</v>
      </c>
      <c r="I39" s="9" t="s">
        <v>2396</v>
      </c>
      <c r="J39" s="8">
        <f t="shared" si="1"/>
        <v>0</v>
      </c>
    </row>
    <row r="40" spans="1:10">
      <c r="A40" s="5">
        <f>GPRIZNPF!I59</f>
        <v>39</v>
      </c>
      <c r="B40" s="8">
        <f>GPRIZNPF!J59</f>
        <v>0</v>
      </c>
      <c r="C40" s="8">
        <f>GPRIZNPF!K59</f>
        <v>0</v>
      </c>
      <c r="D40" s="8">
        <v>0</v>
      </c>
      <c r="E40" s="8">
        <v>0</v>
      </c>
      <c r="F40" s="7">
        <f t="shared" si="3"/>
        <v>0</v>
      </c>
      <c r="G40" s="6" t="str">
        <f>RefStr!J19</f>
        <v>DA</v>
      </c>
      <c r="I40" s="9" t="s">
        <v>1827</v>
      </c>
      <c r="J40" s="8">
        <f t="shared" si="1"/>
        <v>0</v>
      </c>
    </row>
    <row r="41" spans="1:10">
      <c r="A41" s="5">
        <f>GPRIZNPF!I60</f>
        <v>40</v>
      </c>
      <c r="B41" s="8">
        <f>GPRIZNPF!J60</f>
        <v>0</v>
      </c>
      <c r="C41" s="8">
        <f>GPRIZNPF!K60</f>
        <v>0</v>
      </c>
      <c r="D41" s="8">
        <v>0</v>
      </c>
      <c r="E41" s="8">
        <v>0</v>
      </c>
      <c r="F41" s="7">
        <f t="shared" si="3"/>
        <v>0</v>
      </c>
      <c r="G41" s="6" t="str">
        <f>IF(RefStr!E5&lt;&gt;"",TEXT(RefStr!E5,"YYYYMMDD"),"")</f>
        <v>20220101</v>
      </c>
      <c r="I41" s="9" t="s">
        <v>1207</v>
      </c>
      <c r="J41" s="8">
        <f t="shared" si="1"/>
        <v>0</v>
      </c>
    </row>
    <row r="42" spans="1:10">
      <c r="G42" s="6" t="str">
        <f>IF(RefStr!G5&lt;&gt;"",TEXT(RefStr!G5,"YYYYMMDD"),"")</f>
        <v>20221231</v>
      </c>
      <c r="I42" s="9" t="s">
        <v>1208</v>
      </c>
    </row>
    <row r="43" spans="1:10">
      <c r="G43" s="234">
        <f>IF(RefStr!N1=707,PraviPod707!G27+PraviPod709!G27+PraviPod710!G27+SUM(PraviPod708!F2:F203),SUM(PraviPod708!G27)+PraviPod709!G27+PraviPod710!G27)</f>
        <v>35262498.839999996</v>
      </c>
      <c r="I43" s="9" t="s">
        <v>1494</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List7">
    <pageSetUpPr fitToPage="1"/>
  </sheetPr>
  <dimension ref="A1:X640"/>
  <sheetViews>
    <sheetView showGridLines="0" showRowColHeaders="0" workbookViewId="0">
      <pane ySplit="1" topLeftCell="A2" activePane="bottomLeft" state="frozen"/>
      <selection pane="bottomLeft" activeCell="E1" sqref="E1"/>
    </sheetView>
  </sheetViews>
  <sheetFormatPr defaultColWidth="0" defaultRowHeight="12.75" zeroHeight="1"/>
  <cols>
    <col min="1" max="1" width="0.85546875" style="1" customWidth="1"/>
    <col min="2" max="4" width="12.7109375" style="1" customWidth="1"/>
    <col min="5" max="5" width="14.7109375" style="1" customWidth="1"/>
    <col min="6" max="6" width="7.7109375" style="1" customWidth="1"/>
    <col min="7" max="7" width="15.7109375" style="1" customWidth="1"/>
    <col min="8" max="8" width="4.28515625" style="1" customWidth="1"/>
    <col min="9" max="10" width="16.7109375" style="1" customWidth="1"/>
    <col min="11" max="11" width="2.7109375" style="1" customWidth="1"/>
    <col min="12" max="14" width="9.140625" style="1" hidden="1" customWidth="1"/>
    <col min="15" max="15" width="10.85546875" style="1" hidden="1" customWidth="1"/>
    <col min="16" max="17" width="10.28515625" style="1" hidden="1" customWidth="1"/>
    <col min="18" max="16384" width="9.140625" style="1" hidden="1"/>
  </cols>
  <sheetData>
    <row r="1" spans="2:16" customFormat="1" ht="24.95" customHeight="1" thickBot="1">
      <c r="B1" s="220" t="s">
        <v>3034</v>
      </c>
      <c r="C1" s="209" t="s">
        <v>1965</v>
      </c>
      <c r="D1" s="209" t="s">
        <v>3035</v>
      </c>
      <c r="E1" s="210" t="s">
        <v>1434</v>
      </c>
      <c r="F1" s="209" t="s">
        <v>438</v>
      </c>
      <c r="G1" s="209" t="s">
        <v>1437</v>
      </c>
      <c r="H1" s="278"/>
      <c r="I1" s="221" t="s">
        <v>1987</v>
      </c>
      <c r="J1" s="277" t="s">
        <v>2460</v>
      </c>
      <c r="K1" s="1"/>
      <c r="L1" s="241"/>
      <c r="M1" s="242" t="s">
        <v>2101</v>
      </c>
      <c r="N1" s="243">
        <f>IF(AND(N4=1,O4=0),707,IF(AND(N4=1,O4=1),708,IF(P4=1,710,0)))</f>
        <v>708</v>
      </c>
    </row>
    <row r="2" spans="2:16" ht="8.25" customHeight="1">
      <c r="B2" s="17"/>
      <c r="C2" s="18"/>
      <c r="D2" s="18"/>
      <c r="E2" s="18"/>
      <c r="F2" s="18"/>
      <c r="G2" s="18"/>
      <c r="H2" s="19"/>
      <c r="I2" s="18"/>
      <c r="J2" s="244"/>
    </row>
    <row r="3" spans="2:16" ht="32.25" customHeight="1">
      <c r="B3" s="20"/>
      <c r="C3" s="20"/>
      <c r="D3" s="20"/>
      <c r="F3" s="20"/>
      <c r="G3" s="20"/>
      <c r="H3" s="20"/>
      <c r="I3" s="344" t="s">
        <v>1973</v>
      </c>
      <c r="J3" s="345"/>
      <c r="N3" s="235" t="s">
        <v>2104</v>
      </c>
      <c r="O3" s="235" t="s">
        <v>1111</v>
      </c>
      <c r="P3" s="235" t="s">
        <v>2105</v>
      </c>
    </row>
    <row r="4" spans="2:16" ht="24.95" customHeight="1">
      <c r="B4" s="352" t="s">
        <v>1426</v>
      </c>
      <c r="C4" s="352"/>
      <c r="D4" s="352"/>
      <c r="E4" s="352"/>
      <c r="F4" s="352"/>
      <c r="G4" s="352"/>
      <c r="H4" s="352"/>
      <c r="I4" s="352"/>
      <c r="J4" s="248"/>
      <c r="M4" s="240" t="s">
        <v>2102</v>
      </c>
      <c r="N4" s="239">
        <f>IF(AND(J19="DA",OR(RIGHT(J15,2)="06",RIGHT(J15,2)="12")),1,0)</f>
        <v>1</v>
      </c>
      <c r="O4" s="239">
        <f>IF(AND(J19="DA",RIGHT(J15,2)="12"),1,0)</f>
        <v>1</v>
      </c>
      <c r="P4" s="239">
        <f>IF(AND(J19="NE",RIGHT(J15,2)="12"),1,0)</f>
        <v>0</v>
      </c>
    </row>
    <row r="5" spans="2:16" ht="18.75" customHeight="1">
      <c r="B5" s="249"/>
      <c r="C5" s="353" t="s">
        <v>942</v>
      </c>
      <c r="D5" s="354"/>
      <c r="E5" s="261">
        <v>44562</v>
      </c>
      <c r="F5" s="249" t="s">
        <v>941</v>
      </c>
      <c r="G5" s="261">
        <v>44926</v>
      </c>
      <c r="H5" s="250"/>
      <c r="I5" s="250"/>
      <c r="J5" s="251"/>
      <c r="M5" s="240" t="s">
        <v>2103</v>
      </c>
      <c r="N5" s="239">
        <f>IF(MAX(PRRAS!J19:K194)&gt;0,1,0)</f>
        <v>1</v>
      </c>
      <c r="O5" s="239">
        <f>IF(MAX(BIL!J19:K222)&gt;1,1,0)</f>
        <v>1</v>
      </c>
      <c r="P5" s="239">
        <f>IF(MAX(GPRIZNPF!J19:K60)&gt;0,1,0)</f>
        <v>0</v>
      </c>
    </row>
    <row r="6" spans="2:16" ht="15" customHeight="1">
      <c r="B6" s="45"/>
      <c r="C6" s="45"/>
      <c r="D6" s="45"/>
      <c r="E6" s="45"/>
      <c r="F6" s="45"/>
      <c r="G6" s="45"/>
      <c r="H6" s="47"/>
      <c r="I6" s="47"/>
      <c r="J6" s="47"/>
    </row>
    <row r="7" spans="2:16" customFormat="1" ht="15" customHeight="1">
      <c r="B7" s="96" t="s">
        <v>2437</v>
      </c>
      <c r="C7" s="346" t="s">
        <v>3079</v>
      </c>
      <c r="D7" s="347"/>
      <c r="E7" s="347"/>
      <c r="F7" s="347"/>
      <c r="G7" s="347"/>
      <c r="H7" s="347"/>
      <c r="I7" s="347"/>
      <c r="J7" s="348"/>
    </row>
    <row r="8" spans="2:16" customFormat="1" ht="5.0999999999999996" customHeight="1">
      <c r="B8" s="46"/>
      <c r="C8" s="94"/>
      <c r="D8" s="113"/>
      <c r="E8" s="109"/>
      <c r="F8" s="109"/>
      <c r="G8" s="109"/>
      <c r="H8" s="109"/>
      <c r="I8" s="109"/>
      <c r="J8" s="109"/>
    </row>
    <row r="9" spans="2:16" customFormat="1" ht="15" customHeight="1">
      <c r="B9" s="96" t="s">
        <v>606</v>
      </c>
      <c r="C9" s="77">
        <v>43290</v>
      </c>
      <c r="D9" s="96" t="s">
        <v>609</v>
      </c>
      <c r="E9" s="346" t="s">
        <v>1784</v>
      </c>
      <c r="F9" s="350"/>
      <c r="G9" s="350"/>
      <c r="H9" s="351"/>
      <c r="I9" s="116" t="s">
        <v>1311</v>
      </c>
      <c r="J9" s="75">
        <v>71048</v>
      </c>
    </row>
    <row r="10" spans="2:16" customFormat="1" ht="5.0999999999999996" customHeight="1">
      <c r="B10" s="46"/>
      <c r="C10" s="46"/>
      <c r="D10" s="112"/>
      <c r="E10" s="110"/>
      <c r="F10" s="110"/>
      <c r="G10" s="110"/>
      <c r="H10" s="110"/>
      <c r="I10" s="110"/>
      <c r="J10" s="111"/>
    </row>
    <row r="11" spans="2:16" customFormat="1" ht="15" customHeight="1">
      <c r="B11" s="96" t="s">
        <v>2438</v>
      </c>
      <c r="C11" s="346" t="s">
        <v>3080</v>
      </c>
      <c r="D11" s="347"/>
      <c r="E11" s="347"/>
      <c r="F11" s="347"/>
      <c r="G11" s="347"/>
      <c r="H11" s="349"/>
      <c r="I11" s="117" t="s">
        <v>2062</v>
      </c>
      <c r="J11" s="42" t="s">
        <v>3082</v>
      </c>
      <c r="K11" s="111"/>
    </row>
    <row r="12" spans="2:16" customFormat="1" ht="5.0999999999999996" customHeight="1">
      <c r="B12" s="46"/>
      <c r="C12" s="46"/>
      <c r="D12" s="112"/>
      <c r="E12" s="110"/>
      <c r="F12" s="110"/>
      <c r="G12" s="110"/>
      <c r="H12" s="110"/>
      <c r="I12" s="110"/>
      <c r="J12" s="111"/>
    </row>
    <row r="13" spans="2:16" customFormat="1" ht="15" customHeight="1">
      <c r="B13" s="96" t="s">
        <v>131</v>
      </c>
      <c r="C13" s="368" t="s">
        <v>3081</v>
      </c>
      <c r="D13" s="369"/>
      <c r="E13" s="370"/>
      <c r="F13" s="1"/>
      <c r="G13" s="3"/>
      <c r="H13" s="47"/>
      <c r="I13" s="116" t="s">
        <v>1312</v>
      </c>
      <c r="J13" s="74">
        <v>27620013350</v>
      </c>
    </row>
    <row r="14" spans="2:16" customFormat="1" ht="5.0999999999999996" customHeight="1">
      <c r="B14" s="46"/>
      <c r="C14" s="46"/>
      <c r="D14" s="112"/>
      <c r="E14" s="110"/>
      <c r="F14" s="110"/>
      <c r="G14" s="110"/>
      <c r="H14" s="110"/>
      <c r="I14" s="110"/>
      <c r="J14" s="111"/>
    </row>
    <row r="15" spans="2:16" customFormat="1" ht="15" customHeight="1">
      <c r="B15" s="117" t="s">
        <v>2440</v>
      </c>
      <c r="C15" s="42" t="s">
        <v>1221</v>
      </c>
      <c r="D15" s="357" t="str">
        <f>IF(C15&lt;&gt;"",LOOKUP(C15,T23:T640,U23:U640),"")</f>
        <v>Ostale djelatnosti socijalne skrbi bez smještaja, d. n.</v>
      </c>
      <c r="E15" s="358"/>
      <c r="F15" s="358"/>
      <c r="G15" s="358"/>
      <c r="H15" s="358"/>
      <c r="I15" s="117" t="s">
        <v>1428</v>
      </c>
      <c r="J15" s="282" t="s">
        <v>149</v>
      </c>
    </row>
    <row r="16" spans="2:16" customFormat="1" ht="5.0999999999999996" customHeight="1">
      <c r="B16" s="1"/>
      <c r="C16" s="1"/>
      <c r="D16" s="3"/>
      <c r="E16" s="114"/>
      <c r="F16" s="48"/>
      <c r="G16" s="115"/>
      <c r="H16" s="3"/>
      <c r="I16" s="1"/>
    </row>
    <row r="17" spans="2:21" customFormat="1" ht="15" customHeight="1">
      <c r="B17" s="224" t="s">
        <v>1429</v>
      </c>
      <c r="C17" s="76">
        <v>139</v>
      </c>
      <c r="D17" s="357" t="str">
        <f>IF(C17&lt;&gt;"","Grad/općina: " &amp; LOOKUP(C17,M23:M580,N23:N580),"")</f>
        <v>Grad/općina: GRUBIŠNO POLJE</v>
      </c>
      <c r="E17" s="358"/>
      <c r="F17" s="358"/>
      <c r="G17" s="358"/>
      <c r="H17" s="358"/>
      <c r="I17" s="116" t="s">
        <v>2439</v>
      </c>
      <c r="J17" s="225">
        <f>IF(RefStr!C17&lt;&gt;"",LOOKUP(RefStr!C17,M23:M580,O23:O580),"")</f>
        <v>7</v>
      </c>
    </row>
    <row r="18" spans="2:21" customFormat="1" ht="5.0999999999999996" customHeight="1">
      <c r="B18" s="49"/>
      <c r="C18" s="50"/>
      <c r="D18" s="51"/>
      <c r="E18" s="52"/>
      <c r="F18" s="53"/>
      <c r="G18" s="53"/>
      <c r="H18" s="54"/>
      <c r="I18" s="54"/>
      <c r="J18" s="55"/>
      <c r="K18" s="55"/>
      <c r="L18" s="56"/>
    </row>
    <row r="19" spans="2:21" customFormat="1" ht="15" customHeight="1">
      <c r="B19" s="103" t="s">
        <v>132</v>
      </c>
      <c r="C19" s="275">
        <f ca="1">IF(Kontrole!$L$2&gt;0,Kontrole!$L$2,"Nema")</f>
        <v>1</v>
      </c>
      <c r="D19" s="1"/>
      <c r="E19" s="1"/>
      <c r="F19" s="355" t="s">
        <v>133</v>
      </c>
      <c r="G19" s="356"/>
      <c r="H19" s="356"/>
      <c r="I19" s="356"/>
      <c r="J19" s="75" t="s">
        <v>2337</v>
      </c>
    </row>
    <row r="20" spans="2:21" customFormat="1" ht="15" customHeight="1">
      <c r="B20" s="49"/>
      <c r="C20" s="50"/>
      <c r="D20" s="51"/>
      <c r="E20" s="52"/>
      <c r="F20" s="53"/>
      <c r="G20" s="53"/>
      <c r="H20" s="54"/>
      <c r="I20" s="54"/>
      <c r="J20" s="55"/>
      <c r="K20" s="55"/>
      <c r="L20" s="56"/>
    </row>
    <row r="21" spans="2:21" ht="21.95" customHeight="1">
      <c r="B21" s="22" t="s">
        <v>2019</v>
      </c>
      <c r="C21" s="20"/>
      <c r="D21" s="20"/>
      <c r="E21" s="39"/>
      <c r="F21" s="116"/>
      <c r="G21" s="335" t="s">
        <v>2063</v>
      </c>
      <c r="H21" s="336"/>
      <c r="I21" s="333">
        <f>IF(RefStr!N1=707,PraviPod707!G27+PraviPod709!G27+PraviPod710!G27+SUM(PraviPod708!F2:F203),SUM(PraviPod708!G27)+PraviPod709!G27+PraviPod710!G27)</f>
        <v>35262498.839999996</v>
      </c>
      <c r="J21" s="334"/>
    </row>
    <row r="22" spans="2:21" ht="5.0999999999999996" customHeight="1">
      <c r="B22" s="23"/>
      <c r="C22" s="23"/>
      <c r="D22" s="23"/>
      <c r="E22" s="23"/>
      <c r="F22" s="23"/>
      <c r="G22" s="23"/>
      <c r="H22" s="23"/>
      <c r="I22" s="23"/>
      <c r="J22" s="23"/>
    </row>
    <row r="23" spans="2:21" ht="36" customHeight="1">
      <c r="B23" s="339" t="s">
        <v>1430</v>
      </c>
      <c r="C23" s="339"/>
      <c r="D23" s="339"/>
      <c r="E23" s="339"/>
      <c r="F23" s="339"/>
      <c r="G23" s="339"/>
      <c r="H23" s="222" t="s">
        <v>607</v>
      </c>
      <c r="I23" s="217" t="s">
        <v>3037</v>
      </c>
      <c r="J23" s="218" t="s">
        <v>1431</v>
      </c>
      <c r="M23" s="31">
        <v>1</v>
      </c>
      <c r="N23" s="32" t="s">
        <v>2024</v>
      </c>
      <c r="O23" s="43">
        <v>16</v>
      </c>
      <c r="P23" s="27"/>
      <c r="Q23" s="27" t="s">
        <v>2298</v>
      </c>
      <c r="R23" s="27" t="s">
        <v>2299</v>
      </c>
      <c r="S23" s="27"/>
      <c r="T23" s="44" t="s">
        <v>206</v>
      </c>
      <c r="U23" s="44" t="s">
        <v>207</v>
      </c>
    </row>
    <row r="24" spans="2:21" ht="18" customHeight="1">
      <c r="B24" s="371" t="str">
        <f>BIL!C19</f>
        <v>IMOVINA (AOP 002+074)</v>
      </c>
      <c r="C24" s="343">
        <f>BIL!D19</f>
        <v>0</v>
      </c>
      <c r="D24" s="343">
        <f>BIL!E19</f>
        <v>0</v>
      </c>
      <c r="E24" s="343">
        <f>BIL!F19</f>
        <v>0</v>
      </c>
      <c r="F24" s="343">
        <f>BIL!G19</f>
        <v>0</v>
      </c>
      <c r="G24" s="343">
        <f>BIL!H19</f>
        <v>0</v>
      </c>
      <c r="H24" s="211">
        <f>BIL!I19</f>
        <v>1</v>
      </c>
      <c r="I24" s="213">
        <f>BIL!J19</f>
        <v>104329</v>
      </c>
      <c r="J24" s="213">
        <f>BIL!K19</f>
        <v>100571</v>
      </c>
      <c r="M24" s="31">
        <v>2</v>
      </c>
      <c r="N24" s="32" t="s">
        <v>1711</v>
      </c>
      <c r="O24" s="33">
        <v>14</v>
      </c>
      <c r="P24" s="27"/>
      <c r="Q24" s="34" t="s">
        <v>147</v>
      </c>
      <c r="R24" s="28" t="s">
        <v>148</v>
      </c>
      <c r="S24" s="27"/>
      <c r="T24" s="35" t="s">
        <v>1872</v>
      </c>
      <c r="U24" s="35" t="s">
        <v>676</v>
      </c>
    </row>
    <row r="25" spans="2:21" ht="18" customHeight="1">
      <c r="B25" s="337" t="str">
        <f>BIL!C164</f>
        <v>OBVEZE I VLASTITI IZVORI (AOP 146+195)</v>
      </c>
      <c r="C25" s="372">
        <f>BIL!D164</f>
        <v>0</v>
      </c>
      <c r="D25" s="372">
        <f>BIL!E164</f>
        <v>0</v>
      </c>
      <c r="E25" s="372">
        <f>BIL!F164</f>
        <v>0</v>
      </c>
      <c r="F25" s="372">
        <f>BIL!G164</f>
        <v>0</v>
      </c>
      <c r="G25" s="372">
        <f>BIL!H164</f>
        <v>0</v>
      </c>
      <c r="H25" s="212">
        <f>BIL!I164</f>
        <v>145</v>
      </c>
      <c r="I25" s="216">
        <f>BIL!J164</f>
        <v>104330</v>
      </c>
      <c r="J25" s="216">
        <f>BIL!K164</f>
        <v>100571</v>
      </c>
      <c r="M25" s="31">
        <v>3</v>
      </c>
      <c r="N25" s="32" t="s">
        <v>2025</v>
      </c>
      <c r="O25" s="33">
        <v>16</v>
      </c>
      <c r="P25" s="27"/>
      <c r="Q25" s="34" t="s">
        <v>149</v>
      </c>
      <c r="R25" s="27" t="s">
        <v>150</v>
      </c>
      <c r="S25" s="27"/>
      <c r="T25" s="35" t="s">
        <v>677</v>
      </c>
      <c r="U25" s="35" t="s">
        <v>678</v>
      </c>
    </row>
    <row r="26" spans="2:21" ht="33.75">
      <c r="B26" s="339" t="s">
        <v>1434</v>
      </c>
      <c r="C26" s="339"/>
      <c r="D26" s="339"/>
      <c r="E26" s="339"/>
      <c r="F26" s="339"/>
      <c r="G26" s="339"/>
      <c r="H26" s="222" t="s">
        <v>607</v>
      </c>
      <c r="I26" s="217" t="s">
        <v>1435</v>
      </c>
      <c r="J26" s="218" t="s">
        <v>2658</v>
      </c>
      <c r="M26" s="31">
        <v>4</v>
      </c>
      <c r="N26" s="32" t="s">
        <v>1800</v>
      </c>
      <c r="O26" s="33">
        <v>8</v>
      </c>
      <c r="P26" s="27"/>
      <c r="Q26" s="34"/>
      <c r="R26" s="27"/>
      <c r="S26" s="27"/>
      <c r="T26" s="35" t="s">
        <v>679</v>
      </c>
      <c r="U26" s="35" t="s">
        <v>680</v>
      </c>
    </row>
    <row r="27" spans="2:21" ht="18" customHeight="1">
      <c r="B27" s="340" t="str">
        <f>PRRAS!C19</f>
        <v xml:space="preserve">PRIHODI (AOP 002+005+008+011+024+040+049) </v>
      </c>
      <c r="C27" s="341">
        <f>PRRAS!D19</f>
        <v>0</v>
      </c>
      <c r="D27" s="341">
        <f>PRRAS!E19</f>
        <v>0</v>
      </c>
      <c r="E27" s="341">
        <f>PRRAS!F19</f>
        <v>0</v>
      </c>
      <c r="F27" s="341">
        <f>PRRAS!G19</f>
        <v>0</v>
      </c>
      <c r="G27" s="341">
        <f>PRRAS!H19</f>
        <v>0</v>
      </c>
      <c r="H27" s="211">
        <f>PRRAS!I19</f>
        <v>1</v>
      </c>
      <c r="I27" s="213">
        <f>PRRAS!J19</f>
        <v>424221</v>
      </c>
      <c r="J27" s="213">
        <f>PRRAS!K19</f>
        <v>316810</v>
      </c>
      <c r="M27" s="31">
        <v>5</v>
      </c>
      <c r="N27" s="32" t="s">
        <v>2727</v>
      </c>
      <c r="O27" s="33">
        <v>18</v>
      </c>
      <c r="P27" s="27"/>
      <c r="Q27" s="27"/>
      <c r="R27" s="27"/>
      <c r="S27" s="27"/>
      <c r="T27" s="35" t="s">
        <v>681</v>
      </c>
      <c r="U27" s="35" t="s">
        <v>1119</v>
      </c>
    </row>
    <row r="28" spans="2:21" ht="18" customHeight="1">
      <c r="B28" s="331" t="str">
        <f>PRRAS!C167</f>
        <v>UKUPNI RASHODI (AOP 054-146 ili 054+147)</v>
      </c>
      <c r="C28" s="332">
        <f>PRRAS!D167</f>
        <v>0</v>
      </c>
      <c r="D28" s="332">
        <f>PRRAS!E167</f>
        <v>0</v>
      </c>
      <c r="E28" s="332">
        <f>PRRAS!F167</f>
        <v>0</v>
      </c>
      <c r="F28" s="332">
        <f>PRRAS!G167</f>
        <v>0</v>
      </c>
      <c r="G28" s="332">
        <f>PRRAS!H167</f>
        <v>0</v>
      </c>
      <c r="H28" s="214">
        <f>PRRAS!I167</f>
        <v>148</v>
      </c>
      <c r="I28" s="215">
        <f>PRRAS!J167</f>
        <v>416377</v>
      </c>
      <c r="J28" s="215">
        <f>PRRAS!K167</f>
        <v>317447</v>
      </c>
      <c r="M28" s="31">
        <v>6</v>
      </c>
      <c r="N28" s="32" t="s">
        <v>2728</v>
      </c>
      <c r="O28" s="33">
        <v>18</v>
      </c>
      <c r="P28" s="27"/>
      <c r="Q28" s="27"/>
      <c r="R28" s="27"/>
      <c r="S28" s="27"/>
      <c r="T28" s="35" t="s">
        <v>1120</v>
      </c>
      <c r="U28" s="35" t="s">
        <v>1121</v>
      </c>
    </row>
    <row r="29" spans="2:21" ht="18" customHeight="1">
      <c r="B29" s="331" t="str">
        <f>PRRAS!C173</f>
        <v>Višak prihoda raspoloživ u sljedećem razdoblju (AOP 149+151-150-152-153)</v>
      </c>
      <c r="C29" s="332">
        <f>PRRAS!D173</f>
        <v>0</v>
      </c>
      <c r="D29" s="332">
        <f>PRRAS!E173</f>
        <v>0</v>
      </c>
      <c r="E29" s="332">
        <f>PRRAS!F173</f>
        <v>0</v>
      </c>
      <c r="F29" s="332">
        <f>PRRAS!G173</f>
        <v>0</v>
      </c>
      <c r="G29" s="332">
        <f>PRRAS!H173</f>
        <v>0</v>
      </c>
      <c r="H29" s="214">
        <f>PRRAS!I173</f>
        <v>154</v>
      </c>
      <c r="I29" s="215">
        <f>PRRAS!J173</f>
        <v>34514</v>
      </c>
      <c r="J29" s="215">
        <f>PRRAS!K173</f>
        <v>33877</v>
      </c>
      <c r="M29" s="31">
        <v>7</v>
      </c>
      <c r="N29" s="32" t="s">
        <v>2960</v>
      </c>
      <c r="O29" s="33">
        <v>4</v>
      </c>
      <c r="P29" s="27"/>
      <c r="Q29" s="27"/>
      <c r="R29" s="27"/>
      <c r="S29" s="27"/>
      <c r="T29" s="35" t="s">
        <v>1122</v>
      </c>
      <c r="U29" s="35" t="s">
        <v>1123</v>
      </c>
    </row>
    <row r="30" spans="2:21" ht="18" customHeight="1">
      <c r="B30" s="331" t="str">
        <f>PRRAS!C174</f>
        <v>Manjak prihoda za pokriće u sljedećem razdoblju (AOP 150+152-149-151+153)</v>
      </c>
      <c r="C30" s="332">
        <f>PRRAS!D174</f>
        <v>0</v>
      </c>
      <c r="D30" s="332">
        <f>PRRAS!E174</f>
        <v>0</v>
      </c>
      <c r="E30" s="332">
        <f>PRRAS!F174</f>
        <v>0</v>
      </c>
      <c r="F30" s="332">
        <f>PRRAS!G174</f>
        <v>0</v>
      </c>
      <c r="G30" s="332">
        <f>PRRAS!H174</f>
        <v>0</v>
      </c>
      <c r="H30" s="212">
        <f>PRRAS!I174</f>
        <v>155</v>
      </c>
      <c r="I30" s="215">
        <f>PRRAS!J174</f>
        <v>0</v>
      </c>
      <c r="J30" s="215">
        <f>PRRAS!K174</f>
        <v>0</v>
      </c>
      <c r="M30" s="31">
        <v>8</v>
      </c>
      <c r="N30" s="32" t="s">
        <v>1801</v>
      </c>
      <c r="O30" s="33">
        <v>8</v>
      </c>
      <c r="P30" s="27"/>
      <c r="Q30" s="27"/>
      <c r="R30" s="27"/>
      <c r="S30" s="27"/>
      <c r="T30" s="35" t="s">
        <v>1124</v>
      </c>
      <c r="U30" s="35" t="s">
        <v>1125</v>
      </c>
    </row>
    <row r="31" spans="2:21" ht="33.75" hidden="1">
      <c r="B31" s="339" t="s">
        <v>1436</v>
      </c>
      <c r="C31" s="339"/>
      <c r="D31" s="339"/>
      <c r="E31" s="339"/>
      <c r="F31" s="339"/>
      <c r="G31" s="339"/>
      <c r="H31" s="222" t="s">
        <v>607</v>
      </c>
      <c r="I31" s="217" t="s">
        <v>1435</v>
      </c>
      <c r="J31" s="218" t="s">
        <v>2658</v>
      </c>
      <c r="M31" s="31">
        <v>9</v>
      </c>
      <c r="N31" s="32" t="s">
        <v>2077</v>
      </c>
      <c r="O31" s="33">
        <v>17</v>
      </c>
      <c r="P31" s="27"/>
      <c r="Q31" s="27"/>
      <c r="R31" s="27"/>
      <c r="S31" s="27"/>
      <c r="T31" s="35" t="s">
        <v>1126</v>
      </c>
      <c r="U31" s="35" t="s">
        <v>1127</v>
      </c>
    </row>
    <row r="32" spans="2:21" ht="18" hidden="1" customHeight="1">
      <c r="B32" s="342"/>
      <c r="C32" s="343"/>
      <c r="D32" s="343"/>
      <c r="E32" s="343"/>
      <c r="F32" s="343"/>
      <c r="G32" s="343"/>
      <c r="H32" s="211"/>
      <c r="I32" s="213"/>
      <c r="J32" s="213"/>
      <c r="M32" s="31">
        <v>10</v>
      </c>
      <c r="N32" s="32" t="s">
        <v>2406</v>
      </c>
      <c r="O32" s="33">
        <v>12</v>
      </c>
      <c r="P32" s="27"/>
      <c r="Q32" s="27"/>
      <c r="R32" s="27"/>
      <c r="S32" s="27"/>
      <c r="T32" s="35" t="s">
        <v>1128</v>
      </c>
      <c r="U32" s="35" t="s">
        <v>1129</v>
      </c>
    </row>
    <row r="33" spans="2:24" ht="18" hidden="1" customHeight="1">
      <c r="B33" s="337"/>
      <c r="C33" s="372"/>
      <c r="D33" s="372"/>
      <c r="E33" s="372"/>
      <c r="F33" s="372"/>
      <c r="G33" s="372"/>
      <c r="H33" s="212"/>
      <c r="I33" s="216"/>
      <c r="J33" s="216"/>
      <c r="M33" s="31">
        <v>11</v>
      </c>
      <c r="N33" s="32" t="s">
        <v>1353</v>
      </c>
      <c r="O33" s="33">
        <v>2</v>
      </c>
      <c r="P33" s="27"/>
      <c r="Q33" s="27">
        <v>1</v>
      </c>
      <c r="R33" s="27" t="s">
        <v>101</v>
      </c>
      <c r="S33" s="27"/>
      <c r="T33" s="35" t="s">
        <v>1130</v>
      </c>
      <c r="U33" s="35" t="s">
        <v>1131</v>
      </c>
    </row>
    <row r="34" spans="2:24" ht="33.75">
      <c r="B34" s="339" t="s">
        <v>1437</v>
      </c>
      <c r="C34" s="339"/>
      <c r="D34" s="339"/>
      <c r="E34" s="339"/>
      <c r="F34" s="339"/>
      <c r="G34" s="339"/>
      <c r="H34" s="222" t="s">
        <v>607</v>
      </c>
      <c r="I34" s="217" t="s">
        <v>1438</v>
      </c>
      <c r="J34" s="218" t="s">
        <v>1439</v>
      </c>
      <c r="M34" s="31">
        <v>12</v>
      </c>
      <c r="N34" s="32" t="s">
        <v>1648</v>
      </c>
      <c r="O34" s="33">
        <v>5</v>
      </c>
      <c r="P34" s="27"/>
      <c r="Q34" s="27">
        <v>2</v>
      </c>
      <c r="R34" s="27" t="s">
        <v>102</v>
      </c>
      <c r="S34" s="27"/>
      <c r="T34" s="35" t="s">
        <v>1132</v>
      </c>
      <c r="U34" s="35" t="s">
        <v>1133</v>
      </c>
    </row>
    <row r="35" spans="2:24" ht="18" customHeight="1">
      <c r="B35" s="342" t="str">
        <f>GPRIZNPF!C33</f>
        <v>PRIMICI UKUPNO  (AOP 001 do 004 + 011 do 014)</v>
      </c>
      <c r="C35" s="343">
        <f>GPRIZNPF!D33</f>
        <v>0</v>
      </c>
      <c r="D35" s="343">
        <f>GPRIZNPF!E33</f>
        <v>0</v>
      </c>
      <c r="E35" s="343">
        <f>GPRIZNPF!F33</f>
        <v>0</v>
      </c>
      <c r="F35" s="343">
        <f>GPRIZNPF!G33</f>
        <v>0</v>
      </c>
      <c r="G35" s="343">
        <f>GPRIZNPF!H33</f>
        <v>0</v>
      </c>
      <c r="H35" s="211">
        <f>GPRIZNPF!I33</f>
        <v>15</v>
      </c>
      <c r="I35" s="213">
        <f>GPRIZNPF!J33</f>
        <v>0</v>
      </c>
      <c r="J35" s="213">
        <f>GPRIZNPF!K33</f>
        <v>0</v>
      </c>
      <c r="M35" s="31">
        <v>13</v>
      </c>
      <c r="N35" s="32" t="s">
        <v>1712</v>
      </c>
      <c r="O35" s="33">
        <v>14</v>
      </c>
      <c r="P35" s="27"/>
      <c r="Q35" s="27">
        <v>3</v>
      </c>
      <c r="R35" s="27" t="s">
        <v>103</v>
      </c>
      <c r="S35" s="27"/>
      <c r="T35" s="35" t="s">
        <v>1134</v>
      </c>
      <c r="U35" s="35" t="s">
        <v>1135</v>
      </c>
    </row>
    <row r="36" spans="2:24" ht="18" customHeight="1">
      <c r="B36" s="375" t="str">
        <f>GPRIZNPF!C47</f>
        <v>IZDACI UKUPNO (AOP 016 + 019 do 027)</v>
      </c>
      <c r="C36" s="376">
        <f>GPRIZNPF!D47</f>
        <v>0</v>
      </c>
      <c r="D36" s="376">
        <f>GPRIZNPF!E47</f>
        <v>0</v>
      </c>
      <c r="E36" s="376">
        <f>GPRIZNPF!F47</f>
        <v>0</v>
      </c>
      <c r="F36" s="376">
        <f>GPRIZNPF!G47</f>
        <v>0</v>
      </c>
      <c r="G36" s="376">
        <f>GPRIZNPF!H47</f>
        <v>0</v>
      </c>
      <c r="H36" s="214">
        <f>GPRIZNPF!I47</f>
        <v>28</v>
      </c>
      <c r="I36" s="215">
        <f>GPRIZNPF!J47</f>
        <v>0</v>
      </c>
      <c r="J36" s="215">
        <f>GPRIZNPF!K47</f>
        <v>0</v>
      </c>
      <c r="M36" s="31">
        <v>15</v>
      </c>
      <c r="N36" s="32" t="s">
        <v>2373</v>
      </c>
      <c r="O36" s="33">
        <v>20</v>
      </c>
      <c r="P36" s="27"/>
      <c r="Q36" s="27">
        <v>4</v>
      </c>
      <c r="R36" s="27" t="s">
        <v>104</v>
      </c>
      <c r="S36" s="27"/>
      <c r="T36" s="35" t="s">
        <v>1136</v>
      </c>
      <c r="U36" s="35" t="s">
        <v>1137</v>
      </c>
    </row>
    <row r="37" spans="2:24" ht="18" customHeight="1">
      <c r="B37" s="337" t="str">
        <f>GPRIZNPF!C48</f>
        <v xml:space="preserve">VIŠAK/MANJAK PRIMITAKA TEKUĆE POSLOVNE GODINE (AOP 015-028) </v>
      </c>
      <c r="C37" s="338">
        <f>GPRIZNPF!D48</f>
        <v>0</v>
      </c>
      <c r="D37" s="338">
        <f>GPRIZNPF!E48</f>
        <v>0</v>
      </c>
      <c r="E37" s="338">
        <f>GPRIZNPF!F48</f>
        <v>0</v>
      </c>
      <c r="F37" s="338">
        <f>GPRIZNPF!G48</f>
        <v>0</v>
      </c>
      <c r="G37" s="338">
        <f>GPRIZNPF!H48</f>
        <v>0</v>
      </c>
      <c r="H37" s="212">
        <f>GPRIZNPF!I48</f>
        <v>29</v>
      </c>
      <c r="I37" s="216">
        <f>GPRIZNPF!J48</f>
        <v>0</v>
      </c>
      <c r="J37" s="216">
        <f>GPRIZNPF!K48</f>
        <v>0</v>
      </c>
      <c r="M37" s="31">
        <v>16</v>
      </c>
      <c r="N37" s="32" t="s">
        <v>1713</v>
      </c>
      <c r="O37" s="33">
        <v>14</v>
      </c>
      <c r="P37" s="27"/>
      <c r="Q37" s="27">
        <v>5</v>
      </c>
      <c r="R37" s="27" t="s">
        <v>105</v>
      </c>
      <c r="S37" s="27"/>
      <c r="T37" s="35" t="s">
        <v>1138</v>
      </c>
      <c r="U37" s="35" t="s">
        <v>1139</v>
      </c>
    </row>
    <row r="38" spans="2:24" ht="24.95" customHeight="1">
      <c r="B38" s="24"/>
      <c r="C38" s="25"/>
      <c r="D38" s="25"/>
      <c r="E38" s="25"/>
      <c r="F38" s="25"/>
      <c r="G38" s="25"/>
      <c r="H38" s="25"/>
      <c r="I38" s="26"/>
      <c r="J38" s="26"/>
      <c r="M38" s="31">
        <v>17</v>
      </c>
      <c r="N38" s="32" t="s">
        <v>479</v>
      </c>
      <c r="O38" s="33">
        <v>13</v>
      </c>
      <c r="P38" s="27"/>
      <c r="Q38" s="27">
        <v>6</v>
      </c>
      <c r="R38" s="27" t="s">
        <v>106</v>
      </c>
      <c r="S38" s="27"/>
      <c r="T38" s="35" t="s">
        <v>1140</v>
      </c>
      <c r="U38" s="35" t="s">
        <v>1141</v>
      </c>
    </row>
    <row r="39" spans="2:24" ht="15" customHeight="1">
      <c r="B39" s="361" t="s">
        <v>1440</v>
      </c>
      <c r="C39" s="361"/>
      <c r="D39" s="365" t="s">
        <v>3083</v>
      </c>
      <c r="E39" s="366"/>
      <c r="F39" s="367"/>
      <c r="G39" s="25"/>
      <c r="H39" s="364" t="s">
        <v>2088</v>
      </c>
      <c r="I39" s="364"/>
      <c r="J39" s="364"/>
      <c r="M39" s="31">
        <v>18</v>
      </c>
      <c r="N39" s="32" t="s">
        <v>1777</v>
      </c>
      <c r="O39" s="33">
        <v>7</v>
      </c>
      <c r="P39" s="27"/>
      <c r="Q39" s="27">
        <v>7</v>
      </c>
      <c r="R39" s="27" t="s">
        <v>107</v>
      </c>
      <c r="S39" s="27"/>
      <c r="T39" s="35" t="s">
        <v>2241</v>
      </c>
      <c r="U39" s="35" t="s">
        <v>2242</v>
      </c>
      <c r="V39"/>
      <c r="W39"/>
      <c r="X39"/>
    </row>
    <row r="40" spans="2:24" customFormat="1" ht="5.0999999999999996" customHeight="1">
      <c r="B40" s="95"/>
      <c r="C40" s="95"/>
      <c r="D40" s="228"/>
      <c r="E40" s="228"/>
      <c r="F40" s="228"/>
      <c r="M40" s="31">
        <v>19</v>
      </c>
      <c r="N40" s="32" t="s">
        <v>1649</v>
      </c>
      <c r="O40" s="33">
        <v>5</v>
      </c>
      <c r="P40" s="27"/>
      <c r="Q40" s="27">
        <v>8</v>
      </c>
      <c r="R40" s="27" t="s">
        <v>108</v>
      </c>
      <c r="S40" s="27"/>
      <c r="T40" s="35" t="s">
        <v>2243</v>
      </c>
      <c r="U40" s="35" t="s">
        <v>2244</v>
      </c>
      <c r="V40" s="1"/>
      <c r="W40" s="1"/>
      <c r="X40" s="1"/>
    </row>
    <row r="41" spans="2:24" ht="15" customHeight="1">
      <c r="B41" s="361" t="s">
        <v>1441</v>
      </c>
      <c r="C41" s="361"/>
      <c r="D41" s="373">
        <v>44957</v>
      </c>
      <c r="E41" s="374"/>
      <c r="F41" s="57"/>
      <c r="G41" s="25"/>
      <c r="M41" s="31">
        <v>20</v>
      </c>
      <c r="N41" s="32" t="s">
        <v>480</v>
      </c>
      <c r="O41" s="33">
        <v>13</v>
      </c>
      <c r="P41" s="27"/>
      <c r="Q41" s="27">
        <v>9</v>
      </c>
      <c r="R41" s="27" t="s">
        <v>109</v>
      </c>
      <c r="S41" s="27"/>
      <c r="T41" s="35" t="s">
        <v>2245</v>
      </c>
      <c r="U41" s="35" t="s">
        <v>2246</v>
      </c>
    </row>
    <row r="42" spans="2:24" ht="5.0999999999999996" customHeight="1">
      <c r="B42" s="24"/>
      <c r="C42" s="25"/>
      <c r="D42" s="57"/>
      <c r="E42" s="57"/>
      <c r="F42" s="57"/>
      <c r="G42" s="25"/>
      <c r="H42" s="91"/>
      <c r="I42" s="92"/>
      <c r="J42" s="92"/>
      <c r="M42" s="31">
        <v>21</v>
      </c>
      <c r="N42" s="32" t="s">
        <v>1714</v>
      </c>
      <c r="O42" s="33">
        <v>14</v>
      </c>
      <c r="P42" s="27"/>
      <c r="Q42" s="27">
        <v>10</v>
      </c>
      <c r="R42" s="27" t="s">
        <v>110</v>
      </c>
      <c r="S42" s="27"/>
      <c r="T42" s="35" t="s">
        <v>2247</v>
      </c>
      <c r="U42" s="35" t="s">
        <v>2248</v>
      </c>
      <c r="V42"/>
      <c r="W42"/>
      <c r="X42"/>
    </row>
    <row r="43" spans="2:24" customFormat="1" ht="15" customHeight="1">
      <c r="B43" s="361" t="s">
        <v>226</v>
      </c>
      <c r="C43" s="361"/>
      <c r="D43" s="365" t="s">
        <v>3084</v>
      </c>
      <c r="E43" s="366"/>
      <c r="F43" s="367"/>
      <c r="M43" s="31">
        <v>22</v>
      </c>
      <c r="N43" s="32" t="s">
        <v>481</v>
      </c>
      <c r="O43" s="33">
        <v>13</v>
      </c>
      <c r="P43" s="27"/>
      <c r="Q43" s="27">
        <v>11</v>
      </c>
      <c r="R43" s="27" t="s">
        <v>111</v>
      </c>
      <c r="S43" s="27"/>
      <c r="T43" s="35" t="s">
        <v>2249</v>
      </c>
      <c r="U43" s="35" t="s">
        <v>2979</v>
      </c>
    </row>
    <row r="44" spans="2:24" customFormat="1" ht="5.0999999999999996" customHeight="1">
      <c r="B44" s="95"/>
      <c r="C44" s="95"/>
      <c r="D44" s="228"/>
      <c r="E44" s="228"/>
      <c r="F44" s="228"/>
      <c r="M44" s="31">
        <v>23</v>
      </c>
      <c r="N44" s="32" t="s">
        <v>1715</v>
      </c>
      <c r="O44" s="33">
        <v>14</v>
      </c>
      <c r="P44" s="27"/>
      <c r="Q44" s="27">
        <v>12</v>
      </c>
      <c r="R44" s="27" t="s">
        <v>112</v>
      </c>
      <c r="S44" s="27"/>
      <c r="T44" s="35" t="s">
        <v>2250</v>
      </c>
      <c r="U44" s="35" t="s">
        <v>2251</v>
      </c>
    </row>
    <row r="45" spans="2:24" customFormat="1" ht="15" customHeight="1">
      <c r="B45" s="361" t="s">
        <v>1873</v>
      </c>
      <c r="C45" s="361"/>
      <c r="D45" s="365" t="s">
        <v>3085</v>
      </c>
      <c r="E45" s="377"/>
      <c r="F45" s="229"/>
      <c r="G45" s="58"/>
      <c r="H45" s="1"/>
      <c r="M45" s="31">
        <v>24</v>
      </c>
      <c r="N45" s="32" t="s">
        <v>1778</v>
      </c>
      <c r="O45" s="33">
        <v>7</v>
      </c>
      <c r="P45" s="27"/>
      <c r="Q45" s="27">
        <v>13</v>
      </c>
      <c r="R45" s="27" t="s">
        <v>113</v>
      </c>
      <c r="S45" s="27"/>
      <c r="T45" s="35" t="s">
        <v>2252</v>
      </c>
      <c r="U45" s="35" t="s">
        <v>2978</v>
      </c>
    </row>
    <row r="46" spans="2:24" customFormat="1" ht="5.0999999999999996" customHeight="1">
      <c r="B46" s="27"/>
      <c r="C46" s="27"/>
      <c r="D46" s="27"/>
      <c r="E46" s="27"/>
      <c r="F46" s="228"/>
      <c r="G46" s="58"/>
      <c r="H46" s="1"/>
      <c r="M46" s="31">
        <v>25</v>
      </c>
      <c r="N46" s="32" t="s">
        <v>2764</v>
      </c>
      <c r="O46" s="33">
        <v>19</v>
      </c>
      <c r="P46" s="27"/>
      <c r="Q46" s="27">
        <v>14</v>
      </c>
      <c r="R46" s="27" t="s">
        <v>114</v>
      </c>
      <c r="S46" s="27"/>
      <c r="T46" s="35" t="s">
        <v>2253</v>
      </c>
      <c r="U46" s="35" t="s">
        <v>2980</v>
      </c>
    </row>
    <row r="47" spans="2:24" customFormat="1" ht="15" customHeight="1">
      <c r="B47" s="361" t="s">
        <v>2467</v>
      </c>
      <c r="C47" s="361"/>
      <c r="D47" s="365"/>
      <c r="E47" s="348"/>
      <c r="F47" s="229"/>
      <c r="H47" s="1"/>
      <c r="I47" s="1"/>
      <c r="J47" s="1"/>
      <c r="M47" s="31">
        <v>26</v>
      </c>
      <c r="N47" s="32" t="s">
        <v>2026</v>
      </c>
      <c r="O47" s="33">
        <v>16</v>
      </c>
      <c r="P47" s="27"/>
      <c r="Q47" s="27">
        <v>15</v>
      </c>
      <c r="R47" s="27" t="s">
        <v>115</v>
      </c>
      <c r="S47" s="27"/>
      <c r="T47" s="35" t="s">
        <v>2254</v>
      </c>
      <c r="U47" s="35" t="s">
        <v>2981</v>
      </c>
    </row>
    <row r="48" spans="2:24" customFormat="1" ht="5.0999999999999996" customHeight="1">
      <c r="B48" s="93"/>
      <c r="C48" s="93"/>
      <c r="D48" s="228"/>
      <c r="E48" s="228"/>
      <c r="F48" s="228"/>
      <c r="H48" s="1"/>
      <c r="I48" s="1"/>
      <c r="J48" s="1"/>
      <c r="M48" s="31">
        <v>27</v>
      </c>
      <c r="N48" s="32" t="s">
        <v>2078</v>
      </c>
      <c r="O48" s="33">
        <v>17</v>
      </c>
      <c r="P48" s="27"/>
      <c r="Q48" s="27">
        <v>16</v>
      </c>
      <c r="R48" s="27" t="s">
        <v>116</v>
      </c>
      <c r="S48" s="27"/>
      <c r="T48" s="35" t="s">
        <v>2255</v>
      </c>
      <c r="U48" s="35" t="s">
        <v>2982</v>
      </c>
    </row>
    <row r="49" spans="2:24" customFormat="1" ht="15" customHeight="1">
      <c r="B49" s="361" t="s">
        <v>228</v>
      </c>
      <c r="C49" s="362"/>
      <c r="D49" s="365"/>
      <c r="E49" s="366"/>
      <c r="F49" s="367"/>
      <c r="H49" s="1"/>
      <c r="I49" s="1"/>
      <c r="J49" s="1"/>
      <c r="M49" s="31">
        <v>29</v>
      </c>
      <c r="N49" s="32" t="s">
        <v>2027</v>
      </c>
      <c r="O49" s="33">
        <v>16</v>
      </c>
      <c r="P49" s="27"/>
      <c r="Q49" s="27">
        <v>17</v>
      </c>
      <c r="R49" s="27" t="s">
        <v>117</v>
      </c>
      <c r="S49" s="27"/>
      <c r="T49" s="35" t="s">
        <v>2256</v>
      </c>
      <c r="U49" s="35" t="s">
        <v>2257</v>
      </c>
      <c r="V49" s="1"/>
      <c r="W49" s="1"/>
      <c r="X49" s="1"/>
    </row>
    <row r="50" spans="2:24" ht="42" customHeight="1">
      <c r="B50" s="24"/>
      <c r="C50" s="25"/>
      <c r="D50" s="25"/>
      <c r="E50" s="25"/>
      <c r="F50" s="25"/>
      <c r="G50" s="25"/>
      <c r="M50" s="31">
        <v>30</v>
      </c>
      <c r="N50" s="32" t="s">
        <v>2961</v>
      </c>
      <c r="O50" s="33">
        <v>4</v>
      </c>
      <c r="P50" s="27"/>
      <c r="Q50" s="27">
        <v>18</v>
      </c>
      <c r="R50" s="27" t="s">
        <v>118</v>
      </c>
      <c r="S50" s="27"/>
      <c r="T50" s="35" t="s">
        <v>2258</v>
      </c>
      <c r="U50" s="35" t="s">
        <v>2259</v>
      </c>
    </row>
    <row r="51" spans="2:24" ht="15" customHeight="1">
      <c r="D51" s="20"/>
      <c r="E51" s="20"/>
      <c r="F51" s="20"/>
      <c r="G51" s="20"/>
      <c r="H51" s="20"/>
      <c r="I51" s="363" t="s">
        <v>2020</v>
      </c>
      <c r="J51" s="363"/>
      <c r="M51" s="31">
        <v>32</v>
      </c>
      <c r="N51" s="32" t="s">
        <v>2028</v>
      </c>
      <c r="O51" s="33">
        <v>16</v>
      </c>
      <c r="P51" s="27"/>
      <c r="Q51" s="27">
        <v>19</v>
      </c>
      <c r="R51" s="27" t="s">
        <v>119</v>
      </c>
      <c r="S51" s="27"/>
      <c r="T51" s="35" t="s">
        <v>2260</v>
      </c>
      <c r="U51" s="35" t="s">
        <v>2261</v>
      </c>
    </row>
    <row r="52" spans="2:24" ht="15" customHeight="1">
      <c r="B52" s="20"/>
      <c r="C52" s="20"/>
      <c r="D52" s="20"/>
      <c r="E52" s="20"/>
      <c r="F52" s="20"/>
      <c r="G52" s="20"/>
      <c r="H52" s="20"/>
      <c r="I52" s="21"/>
      <c r="J52" s="21"/>
      <c r="M52" s="31">
        <v>33</v>
      </c>
      <c r="N52" s="32" t="s">
        <v>616</v>
      </c>
      <c r="O52" s="33">
        <v>1</v>
      </c>
      <c r="P52" s="27"/>
      <c r="Q52" s="27">
        <v>20</v>
      </c>
      <c r="R52" s="27" t="s">
        <v>120</v>
      </c>
      <c r="S52" s="27"/>
      <c r="T52" s="35" t="s">
        <v>2262</v>
      </c>
      <c r="U52" s="35" t="s">
        <v>2263</v>
      </c>
    </row>
    <row r="53" spans="2:24" ht="15" customHeight="1">
      <c r="B53" s="359" t="str">
        <f xml:space="preserve"> "Verzija Excel datoteke: " &amp; MID(PraviPod707!G30,1,1) &amp; "." &amp; MID(PraviPod707!G30,2,1) &amp; "." &amp; MID(PraviPod707!G30,3,1) &amp; "."</f>
        <v>Verzija Excel datoteke: 6.0.3.</v>
      </c>
      <c r="C53" s="360"/>
      <c r="H53" s="20"/>
      <c r="I53" s="363" t="s">
        <v>2021</v>
      </c>
      <c r="J53" s="363"/>
      <c r="M53" s="31">
        <v>34</v>
      </c>
      <c r="N53" s="32" t="s">
        <v>617</v>
      </c>
      <c r="O53" s="33">
        <v>1</v>
      </c>
      <c r="P53" s="27"/>
      <c r="Q53" s="27">
        <v>21</v>
      </c>
      <c r="R53" s="27" t="s">
        <v>604</v>
      </c>
      <c r="S53" s="27"/>
      <c r="T53" s="35" t="s">
        <v>2264</v>
      </c>
      <c r="U53" s="35" t="s">
        <v>2265</v>
      </c>
    </row>
    <row r="54" spans="2:24">
      <c r="M54" s="31">
        <v>35</v>
      </c>
      <c r="N54" s="32" t="s">
        <v>2650</v>
      </c>
      <c r="O54" s="33">
        <v>11</v>
      </c>
      <c r="P54" s="27"/>
      <c r="Q54" s="27"/>
      <c r="R54" s="27"/>
      <c r="S54" s="27"/>
      <c r="T54" s="35" t="s">
        <v>2266</v>
      </c>
      <c r="U54" s="35" t="s">
        <v>2267</v>
      </c>
    </row>
    <row r="55" spans="2:24" hidden="1">
      <c r="M55" s="31">
        <v>36</v>
      </c>
      <c r="N55" s="32" t="s">
        <v>1650</v>
      </c>
      <c r="O55" s="33">
        <v>5</v>
      </c>
      <c r="P55" s="27"/>
      <c r="Q55" s="27"/>
      <c r="R55" s="27"/>
      <c r="S55" s="27"/>
      <c r="T55" s="35" t="s">
        <v>2268</v>
      </c>
      <c r="U55" s="35" t="s">
        <v>2269</v>
      </c>
    </row>
    <row r="56" spans="2:24" hidden="1">
      <c r="M56" s="31">
        <v>37</v>
      </c>
      <c r="N56" s="32" t="s">
        <v>2496</v>
      </c>
      <c r="O56" s="33">
        <v>9</v>
      </c>
      <c r="P56" s="27"/>
      <c r="Q56" s="27"/>
      <c r="R56" s="27"/>
      <c r="S56" s="27"/>
      <c r="T56" s="35" t="s">
        <v>2270</v>
      </c>
      <c r="U56" s="35" t="s">
        <v>2271</v>
      </c>
    </row>
    <row r="57" spans="2:24" hidden="1">
      <c r="M57" s="31">
        <v>38</v>
      </c>
      <c r="N57" s="32" t="s">
        <v>1802</v>
      </c>
      <c r="O57" s="33">
        <v>8</v>
      </c>
      <c r="P57" s="27"/>
      <c r="Q57" s="27"/>
      <c r="R57" s="27"/>
      <c r="S57" s="27"/>
      <c r="T57" s="35" t="s">
        <v>2272</v>
      </c>
      <c r="U57" s="35" t="s">
        <v>2273</v>
      </c>
    </row>
    <row r="58" spans="2:24" hidden="1">
      <c r="M58" s="31">
        <v>39</v>
      </c>
      <c r="N58" s="32" t="s">
        <v>2407</v>
      </c>
      <c r="O58" s="33">
        <v>12</v>
      </c>
      <c r="P58" s="27"/>
      <c r="Q58" s="27"/>
      <c r="R58" s="27"/>
      <c r="S58" s="27"/>
      <c r="T58" s="35" t="s">
        <v>2274</v>
      </c>
      <c r="U58" s="35" t="s">
        <v>2275</v>
      </c>
    </row>
    <row r="59" spans="2:24" hidden="1">
      <c r="M59" s="31">
        <v>40</v>
      </c>
      <c r="N59" s="32" t="s">
        <v>2729</v>
      </c>
      <c r="O59" s="33">
        <v>18</v>
      </c>
      <c r="P59" s="27"/>
      <c r="Q59" s="27"/>
      <c r="R59" s="27"/>
      <c r="S59" s="27"/>
      <c r="T59" s="35" t="s">
        <v>2276</v>
      </c>
      <c r="U59" s="35" t="s">
        <v>2277</v>
      </c>
    </row>
    <row r="60" spans="2:24" hidden="1">
      <c r="M60" s="31">
        <v>41</v>
      </c>
      <c r="N60" s="32" t="s">
        <v>1354</v>
      </c>
      <c r="O60" s="33">
        <v>2</v>
      </c>
      <c r="P60" s="27"/>
      <c r="Q60" s="27"/>
      <c r="R60" s="27"/>
      <c r="S60" s="27"/>
      <c r="T60" s="35" t="s">
        <v>2278</v>
      </c>
      <c r="U60" s="35" t="s">
        <v>2983</v>
      </c>
    </row>
    <row r="61" spans="2:24" hidden="1">
      <c r="M61" s="31">
        <v>42</v>
      </c>
      <c r="N61" s="32" t="s">
        <v>2730</v>
      </c>
      <c r="O61" s="33">
        <v>18</v>
      </c>
      <c r="P61" s="27"/>
      <c r="Q61" s="27"/>
      <c r="R61" s="27"/>
      <c r="S61" s="27"/>
      <c r="T61" s="35" t="s">
        <v>2279</v>
      </c>
      <c r="U61" s="35" t="s">
        <v>2280</v>
      </c>
    </row>
    <row r="62" spans="2:24" hidden="1">
      <c r="M62" s="31">
        <v>43</v>
      </c>
      <c r="N62" s="32" t="s">
        <v>2731</v>
      </c>
      <c r="O62" s="33">
        <v>18</v>
      </c>
      <c r="P62" s="27"/>
      <c r="Q62" s="27"/>
      <c r="R62" s="27"/>
      <c r="S62" s="27"/>
      <c r="T62" s="35" t="s">
        <v>2281</v>
      </c>
      <c r="U62" s="35" t="s">
        <v>2282</v>
      </c>
    </row>
    <row r="63" spans="2:24" hidden="1">
      <c r="M63" s="31">
        <v>44</v>
      </c>
      <c r="N63" s="32" t="s">
        <v>2029</v>
      </c>
      <c r="O63" s="33">
        <v>16</v>
      </c>
      <c r="P63" s="27"/>
      <c r="Q63" s="27"/>
      <c r="R63" s="27"/>
      <c r="S63" s="27"/>
      <c r="T63" s="35" t="s">
        <v>2283</v>
      </c>
      <c r="U63" s="35" t="s">
        <v>2284</v>
      </c>
    </row>
    <row r="64" spans="2:24" hidden="1">
      <c r="M64" s="31">
        <v>46</v>
      </c>
      <c r="N64" s="32" t="s">
        <v>2409</v>
      </c>
      <c r="O64" s="33">
        <v>12</v>
      </c>
      <c r="P64" s="27"/>
      <c r="Q64" s="27"/>
      <c r="R64" s="27"/>
      <c r="S64" s="27"/>
      <c r="T64" s="35" t="s">
        <v>2285</v>
      </c>
      <c r="U64" s="35" t="s">
        <v>2286</v>
      </c>
    </row>
    <row r="65" spans="13:21" hidden="1">
      <c r="M65" s="31">
        <v>47</v>
      </c>
      <c r="N65" s="32" t="s">
        <v>2732</v>
      </c>
      <c r="O65" s="33">
        <v>18</v>
      </c>
      <c r="P65" s="27"/>
      <c r="Q65" s="27"/>
      <c r="R65" s="27"/>
      <c r="S65" s="27"/>
      <c r="T65" s="35" t="s">
        <v>2287</v>
      </c>
      <c r="U65" s="35" t="s">
        <v>2288</v>
      </c>
    </row>
    <row r="66" spans="13:21" hidden="1">
      <c r="M66" s="31">
        <v>48</v>
      </c>
      <c r="N66" s="32" t="s">
        <v>1652</v>
      </c>
      <c r="O66" s="33">
        <v>5</v>
      </c>
      <c r="P66" s="27"/>
      <c r="Q66" s="27"/>
      <c r="R66" s="27"/>
      <c r="S66" s="27"/>
      <c r="T66" s="35" t="s">
        <v>2289</v>
      </c>
      <c r="U66" s="35" t="s">
        <v>2290</v>
      </c>
    </row>
    <row r="67" spans="13:21" hidden="1">
      <c r="M67" s="31">
        <v>49</v>
      </c>
      <c r="N67" s="32" t="s">
        <v>2962</v>
      </c>
      <c r="O67" s="33">
        <v>4</v>
      </c>
      <c r="P67" s="27"/>
      <c r="Q67" s="27"/>
      <c r="R67" s="27"/>
      <c r="S67" s="27"/>
      <c r="T67" s="35" t="s">
        <v>2291</v>
      </c>
      <c r="U67" s="35" t="s">
        <v>2292</v>
      </c>
    </row>
    <row r="68" spans="13:21" hidden="1">
      <c r="M68" s="31">
        <v>50</v>
      </c>
      <c r="N68" s="32" t="s">
        <v>2080</v>
      </c>
      <c r="O68" s="33">
        <v>17</v>
      </c>
      <c r="P68" s="27"/>
      <c r="Q68" s="27"/>
      <c r="R68" s="27"/>
      <c r="S68" s="27"/>
      <c r="T68" s="35" t="s">
        <v>2293</v>
      </c>
      <c r="U68" s="35" t="s">
        <v>2294</v>
      </c>
    </row>
    <row r="69" spans="13:21" hidden="1">
      <c r="M69" s="31">
        <v>51</v>
      </c>
      <c r="N69" s="32" t="s">
        <v>2225</v>
      </c>
      <c r="O69" s="33">
        <v>15</v>
      </c>
      <c r="P69" s="27"/>
      <c r="Q69" s="27"/>
      <c r="R69" s="27"/>
      <c r="S69" s="27"/>
      <c r="T69" s="35" t="s">
        <v>2295</v>
      </c>
      <c r="U69" s="35" t="s">
        <v>2296</v>
      </c>
    </row>
    <row r="70" spans="13:21" hidden="1">
      <c r="M70" s="31">
        <v>52</v>
      </c>
      <c r="N70" s="32" t="s">
        <v>1803</v>
      </c>
      <c r="O70" s="33">
        <v>8</v>
      </c>
      <c r="P70" s="27"/>
      <c r="Q70" s="27"/>
      <c r="R70" s="27"/>
      <c r="S70" s="27"/>
      <c r="T70" s="35" t="s">
        <v>2297</v>
      </c>
      <c r="U70" s="35" t="s">
        <v>1520</v>
      </c>
    </row>
    <row r="71" spans="13:21" hidden="1">
      <c r="M71" s="31">
        <v>53</v>
      </c>
      <c r="N71" s="32" t="s">
        <v>1804</v>
      </c>
      <c r="O71" s="33">
        <v>8</v>
      </c>
      <c r="P71" s="27"/>
      <c r="Q71" s="27"/>
      <c r="R71" s="27"/>
      <c r="S71" s="27"/>
      <c r="T71" s="35" t="s">
        <v>1521</v>
      </c>
      <c r="U71" s="35" t="s">
        <v>1522</v>
      </c>
    </row>
    <row r="72" spans="13:21" hidden="1">
      <c r="M72" s="31">
        <v>54</v>
      </c>
      <c r="N72" s="32" t="s">
        <v>1820</v>
      </c>
      <c r="O72" s="33">
        <v>10</v>
      </c>
      <c r="P72" s="27"/>
      <c r="Q72" s="27"/>
      <c r="R72" s="27"/>
      <c r="S72" s="27"/>
      <c r="T72" s="35" t="s">
        <v>1523</v>
      </c>
      <c r="U72" s="35" t="s">
        <v>1524</v>
      </c>
    </row>
    <row r="73" spans="13:21" hidden="1">
      <c r="M73" s="31">
        <v>55</v>
      </c>
      <c r="N73" s="32" t="s">
        <v>1805</v>
      </c>
      <c r="O73" s="33">
        <v>8</v>
      </c>
      <c r="P73" s="27"/>
      <c r="Q73" s="27"/>
      <c r="R73" s="27"/>
      <c r="S73" s="27"/>
      <c r="T73" s="35" t="s">
        <v>1525</v>
      </c>
      <c r="U73" s="35" t="s">
        <v>1526</v>
      </c>
    </row>
    <row r="74" spans="13:21" hidden="1">
      <c r="M74" s="31">
        <v>56</v>
      </c>
      <c r="N74" s="32" t="s">
        <v>1821</v>
      </c>
      <c r="O74" s="33">
        <v>10</v>
      </c>
      <c r="P74" s="27"/>
      <c r="Q74" s="27"/>
      <c r="R74" s="27"/>
      <c r="S74" s="27"/>
      <c r="T74" s="35" t="s">
        <v>1527</v>
      </c>
      <c r="U74" s="35" t="s">
        <v>1528</v>
      </c>
    </row>
    <row r="75" spans="13:21" hidden="1">
      <c r="M75" s="31">
        <v>57</v>
      </c>
      <c r="N75" s="32" t="s">
        <v>1822</v>
      </c>
      <c r="O75" s="33">
        <v>10</v>
      </c>
      <c r="P75" s="27"/>
      <c r="Q75" s="27"/>
      <c r="R75" s="27"/>
      <c r="S75" s="27"/>
      <c r="T75" s="35" t="s">
        <v>1529</v>
      </c>
      <c r="U75" s="35" t="s">
        <v>1530</v>
      </c>
    </row>
    <row r="76" spans="13:21" hidden="1">
      <c r="M76" s="31">
        <v>58</v>
      </c>
      <c r="N76" s="32" t="s">
        <v>2651</v>
      </c>
      <c r="O76" s="33">
        <v>11</v>
      </c>
      <c r="P76" s="27"/>
      <c r="Q76" s="27"/>
      <c r="R76" s="27"/>
      <c r="S76" s="27"/>
      <c r="T76" s="35" t="s">
        <v>1531</v>
      </c>
      <c r="U76" s="35" t="s">
        <v>2555</v>
      </c>
    </row>
    <row r="77" spans="13:21" hidden="1">
      <c r="M77" s="31">
        <v>60</v>
      </c>
      <c r="N77" s="32" t="s">
        <v>2374</v>
      </c>
      <c r="O77" s="33">
        <v>20</v>
      </c>
      <c r="P77" s="27"/>
      <c r="Q77" s="27"/>
      <c r="R77" s="27"/>
      <c r="S77" s="27"/>
      <c r="T77" s="35" t="s">
        <v>2556</v>
      </c>
      <c r="U77" s="35" t="s">
        <v>1390</v>
      </c>
    </row>
    <row r="78" spans="13:21" hidden="1">
      <c r="M78" s="31">
        <v>61</v>
      </c>
      <c r="N78" s="32" t="s">
        <v>1806</v>
      </c>
      <c r="O78" s="33">
        <v>8</v>
      </c>
      <c r="P78" s="27"/>
      <c r="Q78" s="27"/>
      <c r="R78" s="27"/>
      <c r="S78" s="27"/>
      <c r="T78" s="35" t="s">
        <v>1391</v>
      </c>
      <c r="U78" s="35" t="s">
        <v>1392</v>
      </c>
    </row>
    <row r="79" spans="13:21" hidden="1">
      <c r="M79" s="31">
        <v>63</v>
      </c>
      <c r="N79" s="32" t="s">
        <v>1779</v>
      </c>
      <c r="O79" s="33">
        <v>7</v>
      </c>
      <c r="P79" s="27"/>
      <c r="Q79" s="27"/>
      <c r="R79" s="27"/>
      <c r="S79" s="27"/>
      <c r="T79" s="35" t="s">
        <v>1393</v>
      </c>
      <c r="U79" s="35" t="s">
        <v>1394</v>
      </c>
    </row>
    <row r="80" spans="13:21" hidden="1">
      <c r="M80" s="31">
        <v>64</v>
      </c>
      <c r="N80" s="32" t="s">
        <v>1716</v>
      </c>
      <c r="O80" s="33">
        <v>14</v>
      </c>
      <c r="P80" s="27"/>
      <c r="Q80" s="27"/>
      <c r="R80" s="27"/>
      <c r="S80" s="27"/>
      <c r="T80" s="35" t="s">
        <v>1395</v>
      </c>
      <c r="U80" s="35" t="s">
        <v>2984</v>
      </c>
    </row>
    <row r="81" spans="13:21" hidden="1">
      <c r="M81" s="31">
        <v>65</v>
      </c>
      <c r="N81" s="32" t="s">
        <v>1717</v>
      </c>
      <c r="O81" s="33">
        <v>14</v>
      </c>
      <c r="P81" s="27"/>
      <c r="Q81" s="27"/>
      <c r="R81" s="27"/>
      <c r="S81" s="27"/>
      <c r="T81" s="35" t="s">
        <v>1396</v>
      </c>
      <c r="U81" s="35" t="s">
        <v>1397</v>
      </c>
    </row>
    <row r="82" spans="13:21" hidden="1">
      <c r="M82" s="31">
        <v>66</v>
      </c>
      <c r="N82" s="32" t="s">
        <v>1718</v>
      </c>
      <c r="O82" s="33">
        <v>14</v>
      </c>
      <c r="P82" s="27"/>
      <c r="Q82" s="27"/>
      <c r="R82" s="27"/>
      <c r="S82" s="27"/>
      <c r="T82" s="35" t="s">
        <v>1398</v>
      </c>
      <c r="U82" s="35" t="s">
        <v>2985</v>
      </c>
    </row>
    <row r="83" spans="13:21" hidden="1">
      <c r="M83" s="31">
        <v>67</v>
      </c>
      <c r="N83" s="32" t="s">
        <v>1780</v>
      </c>
      <c r="O83" s="33">
        <v>7</v>
      </c>
      <c r="P83" s="27"/>
      <c r="Q83" s="27"/>
      <c r="R83" s="27"/>
      <c r="S83" s="27"/>
      <c r="T83" s="35" t="s">
        <v>1399</v>
      </c>
      <c r="U83" s="35" t="s">
        <v>2986</v>
      </c>
    </row>
    <row r="84" spans="13:21" hidden="1">
      <c r="M84" s="31">
        <v>68</v>
      </c>
      <c r="N84" s="32" t="s">
        <v>2410</v>
      </c>
      <c r="O84" s="33">
        <v>12</v>
      </c>
      <c r="P84" s="27"/>
      <c r="Q84" s="27"/>
      <c r="R84" s="27"/>
      <c r="S84" s="27"/>
      <c r="T84" s="35" t="s">
        <v>1400</v>
      </c>
      <c r="U84" s="35" t="s">
        <v>1401</v>
      </c>
    </row>
    <row r="85" spans="13:21" hidden="1">
      <c r="M85" s="31">
        <v>69</v>
      </c>
      <c r="N85" s="32" t="s">
        <v>1807</v>
      </c>
      <c r="O85" s="33">
        <v>8</v>
      </c>
      <c r="P85" s="27"/>
      <c r="Q85" s="27"/>
      <c r="R85" s="27"/>
      <c r="S85" s="27"/>
      <c r="T85" s="35" t="s">
        <v>1402</v>
      </c>
      <c r="U85" s="35" t="s">
        <v>1403</v>
      </c>
    </row>
    <row r="86" spans="13:21" hidden="1">
      <c r="M86" s="31">
        <v>70</v>
      </c>
      <c r="N86" s="32" t="s">
        <v>1355</v>
      </c>
      <c r="O86" s="33">
        <v>2</v>
      </c>
      <c r="P86" s="27"/>
      <c r="Q86" s="27"/>
      <c r="R86" s="27"/>
      <c r="S86" s="27"/>
      <c r="T86" s="35" t="s">
        <v>1404</v>
      </c>
      <c r="U86" s="35" t="s">
        <v>1405</v>
      </c>
    </row>
    <row r="87" spans="13:21" hidden="1">
      <c r="M87" s="31">
        <v>71</v>
      </c>
      <c r="N87" s="32" t="s">
        <v>1781</v>
      </c>
      <c r="O87" s="33">
        <v>7</v>
      </c>
      <c r="P87" s="27"/>
      <c r="Q87" s="27"/>
      <c r="R87" s="27"/>
      <c r="S87" s="27"/>
      <c r="T87" s="35" t="s">
        <v>1406</v>
      </c>
      <c r="U87" s="35" t="s">
        <v>1407</v>
      </c>
    </row>
    <row r="88" spans="13:21" hidden="1">
      <c r="M88" s="31">
        <v>72</v>
      </c>
      <c r="N88" s="32" t="s">
        <v>2081</v>
      </c>
      <c r="O88" s="33">
        <v>17</v>
      </c>
      <c r="P88" s="27"/>
      <c r="Q88" s="27"/>
      <c r="R88" s="27"/>
      <c r="S88" s="27"/>
      <c r="T88" s="35" t="s">
        <v>1408</v>
      </c>
      <c r="U88" s="35" t="s">
        <v>2987</v>
      </c>
    </row>
    <row r="89" spans="13:21" hidden="1">
      <c r="M89" s="31">
        <v>74</v>
      </c>
      <c r="N89" s="32" t="s">
        <v>1808</v>
      </c>
      <c r="O89" s="33">
        <v>8</v>
      </c>
      <c r="P89" s="27"/>
      <c r="Q89" s="27"/>
      <c r="R89" s="27"/>
      <c r="S89" s="27"/>
      <c r="T89" s="35" t="s">
        <v>1409</v>
      </c>
      <c r="U89" s="35" t="s">
        <v>1410</v>
      </c>
    </row>
    <row r="90" spans="13:21" hidden="1">
      <c r="M90" s="31">
        <v>75</v>
      </c>
      <c r="N90" s="32" t="s">
        <v>2376</v>
      </c>
      <c r="O90" s="33">
        <v>20</v>
      </c>
      <c r="P90" s="27"/>
      <c r="Q90" s="27"/>
      <c r="R90" s="27"/>
      <c r="S90" s="27"/>
      <c r="T90" s="35" t="s">
        <v>1411</v>
      </c>
      <c r="U90" s="35" t="s">
        <v>2988</v>
      </c>
    </row>
    <row r="91" spans="13:21" hidden="1">
      <c r="M91" s="31">
        <v>77</v>
      </c>
      <c r="N91" s="32" t="s">
        <v>2079</v>
      </c>
      <c r="O91" s="33">
        <v>17</v>
      </c>
      <c r="P91" s="27"/>
      <c r="Q91" s="27"/>
      <c r="R91" s="27"/>
      <c r="S91" s="27"/>
      <c r="T91" s="35" t="s">
        <v>1412</v>
      </c>
      <c r="U91" s="35" t="s">
        <v>1413</v>
      </c>
    </row>
    <row r="92" spans="13:21" hidden="1">
      <c r="M92" s="31">
        <v>78</v>
      </c>
      <c r="N92" s="32" t="s">
        <v>2377</v>
      </c>
      <c r="O92" s="33">
        <v>20</v>
      </c>
      <c r="P92" s="27"/>
      <c r="Q92" s="27"/>
      <c r="R92" s="27"/>
      <c r="S92" s="27"/>
      <c r="T92" s="35" t="s">
        <v>1414</v>
      </c>
      <c r="U92" s="35" t="s">
        <v>1415</v>
      </c>
    </row>
    <row r="93" spans="13:21" hidden="1">
      <c r="M93" s="31">
        <v>79</v>
      </c>
      <c r="N93" s="32" t="s">
        <v>1356</v>
      </c>
      <c r="O93" s="33">
        <v>2</v>
      </c>
      <c r="P93" s="27"/>
      <c r="Q93" s="27"/>
      <c r="R93" s="27"/>
      <c r="S93" s="27"/>
      <c r="T93" s="35" t="s">
        <v>1416</v>
      </c>
      <c r="U93" s="35" t="s">
        <v>1417</v>
      </c>
    </row>
    <row r="94" spans="13:21" hidden="1">
      <c r="M94" s="31">
        <v>80</v>
      </c>
      <c r="N94" s="32" t="s">
        <v>1653</v>
      </c>
      <c r="O94" s="33">
        <v>5</v>
      </c>
      <c r="P94" s="27"/>
      <c r="Q94" s="27"/>
      <c r="R94" s="27"/>
      <c r="S94" s="27"/>
      <c r="T94" s="35" t="s">
        <v>1418</v>
      </c>
      <c r="U94" s="35" t="s">
        <v>2989</v>
      </c>
    </row>
    <row r="95" spans="13:21" hidden="1">
      <c r="M95" s="31">
        <v>81</v>
      </c>
      <c r="N95" s="32" t="s">
        <v>2411</v>
      </c>
      <c r="O95" s="33">
        <v>12</v>
      </c>
      <c r="P95" s="27"/>
      <c r="Q95" s="27"/>
      <c r="R95" s="27"/>
      <c r="S95" s="27"/>
      <c r="T95" s="35" t="s">
        <v>1419</v>
      </c>
      <c r="U95" s="35" t="s">
        <v>2155</v>
      </c>
    </row>
    <row r="96" spans="13:21" hidden="1">
      <c r="M96" s="31">
        <v>82</v>
      </c>
      <c r="N96" s="32" t="s">
        <v>2378</v>
      </c>
      <c r="O96" s="33">
        <v>20</v>
      </c>
      <c r="P96" s="27"/>
      <c r="Q96" s="27"/>
      <c r="R96" s="27"/>
      <c r="S96" s="27"/>
      <c r="T96" s="35" t="s">
        <v>2156</v>
      </c>
      <c r="U96" s="35" t="s">
        <v>2990</v>
      </c>
    </row>
    <row r="97" spans="13:21" hidden="1">
      <c r="M97" s="31">
        <v>83</v>
      </c>
      <c r="N97" s="32" t="s">
        <v>1385</v>
      </c>
      <c r="O97" s="33">
        <v>3</v>
      </c>
      <c r="P97" s="27"/>
      <c r="Q97" s="27"/>
      <c r="R97" s="27"/>
      <c r="S97" s="27"/>
      <c r="T97" s="35" t="s">
        <v>2157</v>
      </c>
      <c r="U97" s="35" t="s">
        <v>199</v>
      </c>
    </row>
    <row r="98" spans="13:21" hidden="1">
      <c r="M98" s="31">
        <v>84</v>
      </c>
      <c r="N98" s="32" t="s">
        <v>1809</v>
      </c>
      <c r="O98" s="33">
        <v>9</v>
      </c>
      <c r="P98" s="27"/>
      <c r="Q98" s="27"/>
      <c r="R98" s="27"/>
      <c r="S98" s="27"/>
      <c r="T98" s="35" t="s">
        <v>200</v>
      </c>
      <c r="U98" s="35" t="s">
        <v>201</v>
      </c>
    </row>
    <row r="99" spans="13:21" hidden="1">
      <c r="M99" s="31">
        <v>85</v>
      </c>
      <c r="N99" s="32" t="s">
        <v>1654</v>
      </c>
      <c r="O99" s="33">
        <v>5</v>
      </c>
      <c r="P99" s="27"/>
      <c r="Q99" s="27"/>
      <c r="R99" s="27"/>
      <c r="S99" s="27"/>
      <c r="T99" s="35" t="s">
        <v>202</v>
      </c>
      <c r="U99" s="35" t="s">
        <v>203</v>
      </c>
    </row>
    <row r="100" spans="13:21" hidden="1">
      <c r="M100" s="31">
        <v>86</v>
      </c>
      <c r="N100" s="32" t="s">
        <v>1720</v>
      </c>
      <c r="O100" s="33">
        <v>14</v>
      </c>
      <c r="P100" s="27"/>
      <c r="Q100" s="27"/>
      <c r="R100" s="27"/>
      <c r="S100" s="27"/>
      <c r="T100" s="35" t="s">
        <v>204</v>
      </c>
      <c r="U100" s="35" t="s">
        <v>205</v>
      </c>
    </row>
    <row r="101" spans="13:21" hidden="1">
      <c r="M101" s="31">
        <v>87</v>
      </c>
      <c r="N101" s="32" t="s">
        <v>2614</v>
      </c>
      <c r="O101" s="33">
        <v>17</v>
      </c>
      <c r="P101" s="27"/>
      <c r="Q101" s="27"/>
      <c r="R101" s="27"/>
      <c r="S101" s="27"/>
      <c r="T101" s="35" t="s">
        <v>1613</v>
      </c>
      <c r="U101" s="35" t="s">
        <v>1614</v>
      </c>
    </row>
    <row r="102" spans="13:21" hidden="1">
      <c r="M102" s="31">
        <v>88</v>
      </c>
      <c r="N102" s="32" t="s">
        <v>2470</v>
      </c>
      <c r="O102" s="33">
        <v>17</v>
      </c>
      <c r="P102" s="27"/>
      <c r="Q102" s="27"/>
      <c r="R102" s="27"/>
      <c r="S102" s="27"/>
      <c r="T102" s="35" t="s">
        <v>1615</v>
      </c>
      <c r="U102" s="35" t="s">
        <v>1616</v>
      </c>
    </row>
    <row r="103" spans="13:21" hidden="1">
      <c r="M103" s="31">
        <v>89</v>
      </c>
      <c r="N103" s="32" t="s">
        <v>503</v>
      </c>
      <c r="O103" s="33">
        <v>20</v>
      </c>
      <c r="P103" s="27"/>
      <c r="Q103" s="27"/>
      <c r="R103" s="27"/>
      <c r="S103" s="27"/>
      <c r="T103" s="35" t="s">
        <v>1617</v>
      </c>
      <c r="U103" s="35" t="s">
        <v>1618</v>
      </c>
    </row>
    <row r="104" spans="13:21" hidden="1">
      <c r="M104" s="31">
        <v>90</v>
      </c>
      <c r="N104" s="32" t="s">
        <v>2963</v>
      </c>
      <c r="O104" s="33">
        <v>4</v>
      </c>
      <c r="P104" s="27"/>
      <c r="Q104" s="27"/>
      <c r="R104" s="27"/>
      <c r="S104" s="27"/>
      <c r="T104" s="35" t="s">
        <v>1619</v>
      </c>
      <c r="U104" s="35" t="s">
        <v>1620</v>
      </c>
    </row>
    <row r="105" spans="13:21" hidden="1">
      <c r="M105" s="31">
        <v>91</v>
      </c>
      <c r="N105" s="32" t="s">
        <v>1721</v>
      </c>
      <c r="O105" s="33">
        <v>14</v>
      </c>
      <c r="P105" s="27"/>
      <c r="Q105" s="27"/>
      <c r="R105" s="27"/>
      <c r="S105" s="27"/>
      <c r="T105" s="35" t="s">
        <v>1621</v>
      </c>
      <c r="U105" s="35" t="s">
        <v>1622</v>
      </c>
    </row>
    <row r="106" spans="13:21" hidden="1">
      <c r="M106" s="31">
        <v>92</v>
      </c>
      <c r="N106" s="32" t="s">
        <v>2030</v>
      </c>
      <c r="O106" s="33">
        <v>16</v>
      </c>
      <c r="P106" s="27"/>
      <c r="Q106" s="27"/>
      <c r="R106" s="27"/>
      <c r="S106" s="27"/>
      <c r="T106" s="35" t="s">
        <v>1623</v>
      </c>
      <c r="U106" s="35" t="s">
        <v>1624</v>
      </c>
    </row>
    <row r="107" spans="13:21" hidden="1">
      <c r="M107" s="31">
        <v>94</v>
      </c>
      <c r="N107" s="32" t="s">
        <v>1722</v>
      </c>
      <c r="O107" s="33">
        <v>14</v>
      </c>
      <c r="P107" s="27"/>
      <c r="Q107" s="27"/>
      <c r="R107" s="27"/>
      <c r="S107" s="27"/>
      <c r="T107" s="35" t="s">
        <v>1625</v>
      </c>
      <c r="U107" s="35" t="s">
        <v>2997</v>
      </c>
    </row>
    <row r="108" spans="13:21" hidden="1">
      <c r="M108" s="31">
        <v>95</v>
      </c>
      <c r="N108" s="32" t="s">
        <v>2226</v>
      </c>
      <c r="O108" s="33">
        <v>15</v>
      </c>
      <c r="P108" s="27"/>
      <c r="Q108" s="27"/>
      <c r="R108" s="27"/>
      <c r="S108" s="27"/>
      <c r="T108" s="35" t="s">
        <v>1626</v>
      </c>
      <c r="U108" s="35" t="s">
        <v>2998</v>
      </c>
    </row>
    <row r="109" spans="13:21" hidden="1">
      <c r="M109" s="31">
        <v>96</v>
      </c>
      <c r="N109" s="32" t="s">
        <v>1753</v>
      </c>
      <c r="O109" s="33">
        <v>6</v>
      </c>
      <c r="P109" s="27"/>
      <c r="Q109" s="27"/>
      <c r="R109" s="27"/>
      <c r="S109" s="27"/>
      <c r="T109" s="35" t="s">
        <v>1627</v>
      </c>
      <c r="U109" s="35" t="s">
        <v>1628</v>
      </c>
    </row>
    <row r="110" spans="13:21" hidden="1">
      <c r="M110" s="31">
        <v>97</v>
      </c>
      <c r="N110" s="32" t="s">
        <v>618</v>
      </c>
      <c r="O110" s="33">
        <v>1</v>
      </c>
      <c r="P110" s="27"/>
      <c r="Q110" s="27"/>
      <c r="R110" s="27"/>
      <c r="S110" s="27"/>
      <c r="T110" s="35" t="s">
        <v>1629</v>
      </c>
      <c r="U110" s="35" t="s">
        <v>1630</v>
      </c>
    </row>
    <row r="111" spans="13:21" hidden="1">
      <c r="M111" s="31">
        <v>98</v>
      </c>
      <c r="N111" s="32" t="s">
        <v>2558</v>
      </c>
      <c r="O111" s="33">
        <v>19</v>
      </c>
      <c r="P111" s="27"/>
      <c r="Q111" s="27"/>
      <c r="R111" s="27"/>
      <c r="S111" s="27"/>
      <c r="T111" s="35" t="s">
        <v>1631</v>
      </c>
      <c r="U111" s="35" t="s">
        <v>1632</v>
      </c>
    </row>
    <row r="112" spans="13:21" hidden="1">
      <c r="M112" s="31">
        <v>99</v>
      </c>
      <c r="N112" s="32" t="s">
        <v>2964</v>
      </c>
      <c r="O112" s="33">
        <v>4</v>
      </c>
      <c r="P112" s="27"/>
      <c r="Q112" s="27"/>
      <c r="R112" s="27"/>
      <c r="S112" s="27"/>
      <c r="T112" s="35" t="s">
        <v>1633</v>
      </c>
      <c r="U112" s="35" t="s">
        <v>1634</v>
      </c>
    </row>
    <row r="113" spans="13:21" hidden="1">
      <c r="M113" s="31">
        <v>100</v>
      </c>
      <c r="N113" s="32" t="s">
        <v>2082</v>
      </c>
      <c r="O113" s="33">
        <v>17</v>
      </c>
      <c r="P113" s="27"/>
      <c r="Q113" s="27"/>
      <c r="R113" s="27"/>
      <c r="S113" s="27"/>
      <c r="T113" s="35" t="s">
        <v>1635</v>
      </c>
      <c r="U113" s="35" t="s">
        <v>2973</v>
      </c>
    </row>
    <row r="114" spans="13:21" hidden="1">
      <c r="M114" s="31">
        <v>101</v>
      </c>
      <c r="N114" s="32" t="s">
        <v>1324</v>
      </c>
      <c r="O114" s="33">
        <v>1</v>
      </c>
      <c r="P114" s="27"/>
      <c r="Q114" s="27"/>
      <c r="R114" s="27"/>
      <c r="S114" s="27"/>
      <c r="T114" s="35" t="s">
        <v>1636</v>
      </c>
      <c r="U114" s="35" t="s">
        <v>2974</v>
      </c>
    </row>
    <row r="115" spans="13:21" hidden="1">
      <c r="M115" s="31">
        <v>102</v>
      </c>
      <c r="N115" s="32" t="s">
        <v>1386</v>
      </c>
      <c r="O115" s="33">
        <v>3</v>
      </c>
      <c r="P115" s="27"/>
      <c r="Q115" s="27"/>
      <c r="R115" s="27"/>
      <c r="S115" s="27"/>
      <c r="T115" s="35" t="s">
        <v>1637</v>
      </c>
      <c r="U115" s="35" t="s">
        <v>1451</v>
      </c>
    </row>
    <row r="116" spans="13:21" hidden="1">
      <c r="M116" s="31">
        <v>103</v>
      </c>
      <c r="N116" s="32" t="s">
        <v>1723</v>
      </c>
      <c r="O116" s="33">
        <v>14</v>
      </c>
      <c r="P116" s="27"/>
      <c r="Q116" s="27"/>
      <c r="R116" s="27"/>
      <c r="S116" s="27"/>
      <c r="T116" s="35" t="s">
        <v>1452</v>
      </c>
      <c r="U116" s="35" t="s">
        <v>2153</v>
      </c>
    </row>
    <row r="117" spans="13:21" hidden="1">
      <c r="M117" s="31">
        <v>104</v>
      </c>
      <c r="N117" s="32" t="s">
        <v>1754</v>
      </c>
      <c r="O117" s="33">
        <v>6</v>
      </c>
      <c r="P117" s="27"/>
      <c r="Q117" s="27"/>
      <c r="R117" s="27"/>
      <c r="S117" s="27"/>
      <c r="T117" s="35" t="s">
        <v>2154</v>
      </c>
      <c r="U117" s="35" t="s">
        <v>210</v>
      </c>
    </row>
    <row r="118" spans="13:21" hidden="1">
      <c r="M118" s="31">
        <v>105</v>
      </c>
      <c r="N118" s="32" t="s">
        <v>1782</v>
      </c>
      <c r="O118" s="33">
        <v>7</v>
      </c>
      <c r="P118" s="27"/>
      <c r="Q118" s="27"/>
      <c r="R118" s="27"/>
      <c r="S118" s="27"/>
      <c r="T118" s="35" t="s">
        <v>211</v>
      </c>
      <c r="U118" s="35" t="s">
        <v>208</v>
      </c>
    </row>
    <row r="119" spans="13:21" hidden="1">
      <c r="M119" s="31">
        <v>106</v>
      </c>
      <c r="N119" s="32" t="s">
        <v>1724</v>
      </c>
      <c r="O119" s="33">
        <v>14</v>
      </c>
      <c r="P119" s="27"/>
      <c r="Q119" s="27"/>
      <c r="R119" s="27"/>
      <c r="S119" s="27"/>
      <c r="T119" s="35" t="s">
        <v>209</v>
      </c>
      <c r="U119" s="35" t="s">
        <v>1420</v>
      </c>
    </row>
    <row r="120" spans="13:21" hidden="1">
      <c r="M120" s="31">
        <v>107</v>
      </c>
      <c r="N120" s="32" t="s">
        <v>1755</v>
      </c>
      <c r="O120" s="33">
        <v>6</v>
      </c>
      <c r="P120" s="27"/>
      <c r="Q120" s="27"/>
      <c r="R120" s="27"/>
      <c r="S120" s="27"/>
      <c r="T120" s="35" t="s">
        <v>1421</v>
      </c>
      <c r="U120" s="35" t="s">
        <v>1422</v>
      </c>
    </row>
    <row r="121" spans="13:21" hidden="1">
      <c r="M121" s="31">
        <v>108</v>
      </c>
      <c r="N121" s="32" t="s">
        <v>1357</v>
      </c>
      <c r="O121" s="33">
        <v>2</v>
      </c>
      <c r="P121" s="27"/>
      <c r="Q121" s="27"/>
      <c r="R121" s="27"/>
      <c r="S121" s="27"/>
      <c r="T121" s="35" t="s">
        <v>1423</v>
      </c>
      <c r="U121" s="35" t="s">
        <v>2976</v>
      </c>
    </row>
    <row r="122" spans="13:21" hidden="1">
      <c r="M122" s="31">
        <v>110</v>
      </c>
      <c r="N122" s="32" t="s">
        <v>1725</v>
      </c>
      <c r="O122" s="33">
        <v>14</v>
      </c>
      <c r="P122" s="27"/>
      <c r="Q122" s="27"/>
      <c r="R122" s="27"/>
      <c r="S122" s="27"/>
      <c r="T122" s="35" t="s">
        <v>1192</v>
      </c>
      <c r="U122" s="35" t="s">
        <v>1193</v>
      </c>
    </row>
    <row r="123" spans="13:21" hidden="1">
      <c r="M123" s="31">
        <v>111</v>
      </c>
      <c r="N123" s="32" t="s">
        <v>1726</v>
      </c>
      <c r="O123" s="33">
        <v>14</v>
      </c>
      <c r="P123" s="27"/>
      <c r="Q123" s="27"/>
      <c r="R123" s="27"/>
      <c r="S123" s="27"/>
      <c r="T123" s="35" t="s">
        <v>1194</v>
      </c>
      <c r="U123" s="35" t="s">
        <v>1195</v>
      </c>
    </row>
    <row r="124" spans="13:21" hidden="1">
      <c r="M124" s="31">
        <v>113</v>
      </c>
      <c r="N124" s="32" t="s">
        <v>2227</v>
      </c>
      <c r="O124" s="33">
        <v>15</v>
      </c>
      <c r="P124" s="27"/>
      <c r="Q124" s="27"/>
      <c r="R124" s="27"/>
      <c r="S124" s="27"/>
      <c r="T124" s="35" t="s">
        <v>1196</v>
      </c>
      <c r="U124" s="35" t="s">
        <v>2977</v>
      </c>
    </row>
    <row r="125" spans="13:21" hidden="1">
      <c r="M125" s="31">
        <v>114</v>
      </c>
      <c r="N125" s="32" t="s">
        <v>1325</v>
      </c>
      <c r="O125" s="33">
        <v>1</v>
      </c>
      <c r="P125" s="27"/>
      <c r="Q125" s="27"/>
      <c r="R125" s="27"/>
      <c r="S125" s="27"/>
      <c r="T125" s="35" t="s">
        <v>1197</v>
      </c>
      <c r="U125" s="35" t="s">
        <v>1198</v>
      </c>
    </row>
    <row r="126" spans="13:21" hidden="1">
      <c r="M126" s="31">
        <v>115</v>
      </c>
      <c r="N126" s="32" t="s">
        <v>1756</v>
      </c>
      <c r="O126" s="33">
        <v>6</v>
      </c>
      <c r="P126" s="27"/>
      <c r="Q126" s="27"/>
      <c r="R126" s="27"/>
      <c r="S126" s="27"/>
      <c r="T126" s="35" t="s">
        <v>1199</v>
      </c>
      <c r="U126" s="35" t="s">
        <v>1200</v>
      </c>
    </row>
    <row r="127" spans="13:21" hidden="1">
      <c r="M127" s="31">
        <v>116</v>
      </c>
      <c r="N127" s="32" t="s">
        <v>1727</v>
      </c>
      <c r="O127" s="33">
        <v>14</v>
      </c>
      <c r="P127" s="27"/>
      <c r="Q127" s="27"/>
      <c r="R127" s="27"/>
      <c r="S127" s="27"/>
      <c r="T127" s="35" t="s">
        <v>1201</v>
      </c>
      <c r="U127" s="35" t="s">
        <v>2975</v>
      </c>
    </row>
    <row r="128" spans="13:21" hidden="1">
      <c r="M128" s="31">
        <v>117</v>
      </c>
      <c r="N128" s="32" t="s">
        <v>2051</v>
      </c>
      <c r="O128" s="33">
        <v>8</v>
      </c>
      <c r="P128" s="27"/>
      <c r="Q128" s="27"/>
      <c r="R128" s="27"/>
      <c r="S128" s="27"/>
      <c r="T128" s="35" t="s">
        <v>1202</v>
      </c>
      <c r="U128" s="35" t="s">
        <v>1203</v>
      </c>
    </row>
    <row r="129" spans="13:21" hidden="1">
      <c r="M129" s="31">
        <v>118</v>
      </c>
      <c r="N129" s="32" t="s">
        <v>2413</v>
      </c>
      <c r="O129" s="33">
        <v>12</v>
      </c>
      <c r="P129" s="27"/>
      <c r="Q129" s="27"/>
      <c r="R129" s="27"/>
      <c r="S129" s="27"/>
      <c r="T129" s="35" t="s">
        <v>1204</v>
      </c>
      <c r="U129" s="35" t="s">
        <v>1205</v>
      </c>
    </row>
    <row r="130" spans="13:21" hidden="1">
      <c r="M130" s="31">
        <v>119</v>
      </c>
      <c r="N130" s="32" t="s">
        <v>1783</v>
      </c>
      <c r="O130" s="33">
        <v>7</v>
      </c>
      <c r="P130" s="27"/>
      <c r="Q130" s="27"/>
      <c r="R130" s="27"/>
      <c r="S130" s="27"/>
      <c r="T130" s="35" t="s">
        <v>1206</v>
      </c>
      <c r="U130" s="35" t="s">
        <v>3006</v>
      </c>
    </row>
    <row r="131" spans="13:21" hidden="1">
      <c r="M131" s="31">
        <v>120</v>
      </c>
      <c r="N131" s="32" t="s">
        <v>2965</v>
      </c>
      <c r="O131" s="33">
        <v>4</v>
      </c>
      <c r="P131" s="27"/>
      <c r="Q131" s="27"/>
      <c r="R131" s="27"/>
      <c r="S131" s="27"/>
      <c r="T131" s="35" t="s">
        <v>3007</v>
      </c>
      <c r="U131" s="35" t="s">
        <v>3008</v>
      </c>
    </row>
    <row r="132" spans="13:21" hidden="1">
      <c r="M132" s="31">
        <v>121</v>
      </c>
      <c r="N132" s="32" t="s">
        <v>1387</v>
      </c>
      <c r="O132" s="33">
        <v>3</v>
      </c>
      <c r="P132" s="27"/>
      <c r="Q132" s="27"/>
      <c r="R132" s="27"/>
      <c r="S132" s="27"/>
      <c r="T132" s="35" t="s">
        <v>3009</v>
      </c>
      <c r="U132" s="35" t="s">
        <v>3010</v>
      </c>
    </row>
    <row r="133" spans="13:21" hidden="1">
      <c r="M133" s="31">
        <v>122</v>
      </c>
      <c r="N133" s="32" t="s">
        <v>1757</v>
      </c>
      <c r="O133" s="33">
        <v>6</v>
      </c>
      <c r="P133" s="27"/>
      <c r="Q133" s="27"/>
      <c r="R133" s="27"/>
      <c r="S133" s="27"/>
      <c r="T133" s="35" t="s">
        <v>3011</v>
      </c>
      <c r="U133" s="35" t="s">
        <v>3012</v>
      </c>
    </row>
    <row r="134" spans="13:21" hidden="1">
      <c r="M134" s="31">
        <v>123</v>
      </c>
      <c r="N134" s="32" t="s">
        <v>504</v>
      </c>
      <c r="O134" s="33">
        <v>20</v>
      </c>
      <c r="P134" s="27"/>
      <c r="Q134" s="27"/>
      <c r="R134" s="27"/>
      <c r="S134" s="27"/>
      <c r="T134" s="35" t="s">
        <v>3013</v>
      </c>
      <c r="U134" s="35" t="s">
        <v>3014</v>
      </c>
    </row>
    <row r="135" spans="13:21" hidden="1">
      <c r="M135" s="31">
        <v>124</v>
      </c>
      <c r="N135" s="32" t="s">
        <v>1728</v>
      </c>
      <c r="O135" s="33">
        <v>14</v>
      </c>
      <c r="P135" s="27"/>
      <c r="Q135" s="27"/>
      <c r="R135" s="27"/>
      <c r="S135" s="27"/>
      <c r="T135" s="35" t="s">
        <v>3015</v>
      </c>
      <c r="U135" s="35" t="s">
        <v>3016</v>
      </c>
    </row>
    <row r="136" spans="13:21" hidden="1">
      <c r="M136" s="31">
        <v>125</v>
      </c>
      <c r="N136" s="32" t="s">
        <v>1358</v>
      </c>
      <c r="O136" s="33">
        <v>2</v>
      </c>
      <c r="P136" s="27"/>
      <c r="Q136" s="27"/>
      <c r="R136" s="27"/>
      <c r="S136" s="27"/>
      <c r="T136" s="35" t="s">
        <v>3017</v>
      </c>
      <c r="U136" s="35" t="s">
        <v>3041</v>
      </c>
    </row>
    <row r="137" spans="13:21" hidden="1">
      <c r="M137" s="31">
        <v>127</v>
      </c>
      <c r="N137" s="32" t="s">
        <v>2415</v>
      </c>
      <c r="O137" s="33">
        <v>12</v>
      </c>
      <c r="P137" s="27"/>
      <c r="Q137" s="27"/>
      <c r="R137" s="27"/>
      <c r="S137" s="27"/>
      <c r="T137" s="35" t="s">
        <v>3018</v>
      </c>
      <c r="U137" s="35" t="s">
        <v>3019</v>
      </c>
    </row>
    <row r="138" spans="13:21" hidden="1">
      <c r="M138" s="31">
        <v>129</v>
      </c>
      <c r="N138" s="32" t="s">
        <v>1732</v>
      </c>
      <c r="O138" s="33">
        <v>5</v>
      </c>
      <c r="P138" s="27"/>
      <c r="Q138" s="27"/>
      <c r="R138" s="27"/>
      <c r="S138" s="27"/>
      <c r="T138" s="35" t="s">
        <v>3020</v>
      </c>
      <c r="U138" s="35" t="s">
        <v>3042</v>
      </c>
    </row>
    <row r="139" spans="13:21" hidden="1">
      <c r="M139" s="31">
        <v>130</v>
      </c>
      <c r="N139" s="32" t="s">
        <v>1810</v>
      </c>
      <c r="O139" s="33">
        <v>9</v>
      </c>
      <c r="P139" s="27"/>
      <c r="Q139" s="27"/>
      <c r="R139" s="27"/>
      <c r="S139" s="27"/>
      <c r="T139" s="35" t="s">
        <v>3021</v>
      </c>
      <c r="U139" s="35" t="s">
        <v>3043</v>
      </c>
    </row>
    <row r="140" spans="13:21" hidden="1">
      <c r="M140" s="31">
        <v>131</v>
      </c>
      <c r="N140" s="32" t="s">
        <v>483</v>
      </c>
      <c r="O140" s="33">
        <v>13</v>
      </c>
      <c r="P140" s="27"/>
      <c r="Q140" s="27"/>
      <c r="R140" s="27"/>
      <c r="S140" s="27"/>
      <c r="T140" s="35" t="s">
        <v>3022</v>
      </c>
      <c r="U140" s="35" t="s">
        <v>3023</v>
      </c>
    </row>
    <row r="141" spans="13:21" hidden="1">
      <c r="M141" s="31">
        <v>132</v>
      </c>
      <c r="N141" s="32" t="s">
        <v>2733</v>
      </c>
      <c r="O141" s="33">
        <v>18</v>
      </c>
      <c r="P141" s="27"/>
      <c r="Q141" s="27"/>
      <c r="R141" s="27"/>
      <c r="S141" s="27"/>
      <c r="T141" s="35" t="s">
        <v>3024</v>
      </c>
      <c r="U141" s="35" t="s">
        <v>3025</v>
      </c>
    </row>
    <row r="142" spans="13:21" hidden="1">
      <c r="M142" s="31">
        <v>133</v>
      </c>
      <c r="N142" s="32" t="s">
        <v>604</v>
      </c>
      <c r="O142" s="33">
        <v>21</v>
      </c>
      <c r="P142" s="27"/>
      <c r="Q142" s="27"/>
      <c r="R142" s="27"/>
      <c r="S142" s="27"/>
      <c r="T142" s="35" t="s">
        <v>3026</v>
      </c>
      <c r="U142" s="35" t="s">
        <v>3044</v>
      </c>
    </row>
    <row r="143" spans="13:21" hidden="1">
      <c r="M143" s="31">
        <v>134</v>
      </c>
      <c r="N143" s="32" t="s">
        <v>2084</v>
      </c>
      <c r="O143" s="33">
        <v>17</v>
      </c>
      <c r="P143" s="27"/>
      <c r="Q143" s="27"/>
      <c r="R143" s="27"/>
      <c r="S143" s="27"/>
      <c r="T143" s="35" t="s">
        <v>3027</v>
      </c>
      <c r="U143" s="35" t="s">
        <v>3045</v>
      </c>
    </row>
    <row r="144" spans="13:21" hidden="1">
      <c r="M144" s="31">
        <v>135</v>
      </c>
      <c r="N144" s="32" t="s">
        <v>1327</v>
      </c>
      <c r="O144" s="33">
        <v>1</v>
      </c>
      <c r="P144" s="27"/>
      <c r="Q144" s="27"/>
      <c r="R144" s="27"/>
      <c r="S144" s="27"/>
      <c r="T144" s="35" t="s">
        <v>3028</v>
      </c>
      <c r="U144" s="35" t="s">
        <v>3029</v>
      </c>
    </row>
    <row r="145" spans="13:21" hidden="1">
      <c r="M145" s="31">
        <v>136</v>
      </c>
      <c r="N145" s="32" t="s">
        <v>1823</v>
      </c>
      <c r="O145" s="33">
        <v>10</v>
      </c>
      <c r="P145" s="27"/>
      <c r="Q145" s="27"/>
      <c r="R145" s="27"/>
      <c r="S145" s="27"/>
      <c r="T145" s="35" t="s">
        <v>3030</v>
      </c>
      <c r="U145" s="35" t="s">
        <v>3048</v>
      </c>
    </row>
    <row r="146" spans="13:21" hidden="1">
      <c r="M146" s="31">
        <v>137</v>
      </c>
      <c r="N146" s="32" t="s">
        <v>2031</v>
      </c>
      <c r="O146" s="33">
        <v>16</v>
      </c>
      <c r="P146" s="27"/>
      <c r="Q146" s="27"/>
      <c r="R146" s="27"/>
      <c r="S146" s="27"/>
      <c r="T146" s="35" t="s">
        <v>3031</v>
      </c>
      <c r="U146" s="35" t="s">
        <v>3032</v>
      </c>
    </row>
    <row r="147" spans="13:21" hidden="1">
      <c r="M147" s="31">
        <v>138</v>
      </c>
      <c r="N147" s="32" t="s">
        <v>2734</v>
      </c>
      <c r="O147" s="33">
        <v>18</v>
      </c>
      <c r="P147" s="27"/>
      <c r="Q147" s="27"/>
      <c r="R147" s="27"/>
      <c r="S147" s="27"/>
      <c r="T147" s="35" t="s">
        <v>3033</v>
      </c>
      <c r="U147" s="35" t="s">
        <v>2338</v>
      </c>
    </row>
    <row r="148" spans="13:21" hidden="1">
      <c r="M148" s="31">
        <v>139</v>
      </c>
      <c r="N148" s="32" t="s">
        <v>1784</v>
      </c>
      <c r="O148" s="33">
        <v>7</v>
      </c>
      <c r="P148" s="27"/>
      <c r="Q148" s="27"/>
      <c r="R148" s="27"/>
      <c r="S148" s="27"/>
      <c r="T148" s="35" t="s">
        <v>2339</v>
      </c>
      <c r="U148" s="35" t="s">
        <v>2340</v>
      </c>
    </row>
    <row r="149" spans="13:21" hidden="1">
      <c r="M149" s="31">
        <v>140</v>
      </c>
      <c r="N149" s="32" t="s">
        <v>2416</v>
      </c>
      <c r="O149" s="33">
        <v>12</v>
      </c>
      <c r="P149" s="27"/>
      <c r="Q149" s="27"/>
      <c r="R149" s="27"/>
      <c r="S149" s="27"/>
      <c r="T149" s="35" t="s">
        <v>2341</v>
      </c>
      <c r="U149" s="35" t="s">
        <v>2342</v>
      </c>
    </row>
    <row r="150" spans="13:21" hidden="1">
      <c r="M150" s="31">
        <v>141</v>
      </c>
      <c r="N150" s="32" t="s">
        <v>2032</v>
      </c>
      <c r="O150" s="33">
        <v>16</v>
      </c>
      <c r="P150" s="27"/>
      <c r="Q150" s="27"/>
      <c r="R150" s="27"/>
      <c r="S150" s="27"/>
      <c r="T150" s="35" t="s">
        <v>2343</v>
      </c>
      <c r="U150" s="35" t="s">
        <v>3049</v>
      </c>
    </row>
    <row r="151" spans="13:21" hidden="1">
      <c r="M151" s="31">
        <v>144</v>
      </c>
      <c r="N151" s="32" t="s">
        <v>1785</v>
      </c>
      <c r="O151" s="33">
        <v>7</v>
      </c>
      <c r="P151" s="27"/>
      <c r="Q151" s="27"/>
      <c r="R151" s="27"/>
      <c r="S151" s="27"/>
      <c r="T151" s="35" t="s">
        <v>2344</v>
      </c>
      <c r="U151" s="35" t="s">
        <v>2345</v>
      </c>
    </row>
    <row r="152" spans="13:21" hidden="1">
      <c r="M152" s="31">
        <v>145</v>
      </c>
      <c r="N152" s="32" t="s">
        <v>1758</v>
      </c>
      <c r="O152" s="33">
        <v>6</v>
      </c>
      <c r="P152" s="27"/>
      <c r="Q152" s="27"/>
      <c r="R152" s="27"/>
      <c r="S152" s="27"/>
      <c r="T152" s="35" t="s">
        <v>2346</v>
      </c>
      <c r="U152" s="35" t="s">
        <v>3050</v>
      </c>
    </row>
    <row r="153" spans="13:21" hidden="1">
      <c r="M153" s="31">
        <v>146</v>
      </c>
      <c r="N153" s="32" t="s">
        <v>1359</v>
      </c>
      <c r="O153" s="33">
        <v>2</v>
      </c>
      <c r="P153" s="27"/>
      <c r="Q153" s="27"/>
      <c r="R153" s="27"/>
      <c r="S153" s="27"/>
      <c r="T153" s="35" t="s">
        <v>2347</v>
      </c>
      <c r="U153" s="35" t="s">
        <v>3051</v>
      </c>
    </row>
    <row r="154" spans="13:21" hidden="1">
      <c r="M154" s="31">
        <v>148</v>
      </c>
      <c r="N154" s="32" t="s">
        <v>2085</v>
      </c>
      <c r="O154" s="33">
        <v>17</v>
      </c>
      <c r="P154" s="27"/>
      <c r="Q154" s="27"/>
      <c r="R154" s="27"/>
      <c r="S154" s="27"/>
      <c r="T154" s="35" t="s">
        <v>2348</v>
      </c>
      <c r="U154" s="35" t="s">
        <v>2349</v>
      </c>
    </row>
    <row r="155" spans="13:21" hidden="1">
      <c r="M155" s="31">
        <v>149</v>
      </c>
      <c r="N155" s="32" t="s">
        <v>1389</v>
      </c>
      <c r="O155" s="33">
        <v>3</v>
      </c>
      <c r="P155" s="27"/>
      <c r="Q155" s="27"/>
      <c r="R155" s="27"/>
      <c r="S155" s="27"/>
      <c r="T155" s="35" t="s">
        <v>2350</v>
      </c>
      <c r="U155" s="35" t="s">
        <v>2351</v>
      </c>
    </row>
    <row r="156" spans="13:21" hidden="1">
      <c r="M156" s="31">
        <v>150</v>
      </c>
      <c r="N156" s="32" t="s">
        <v>2946</v>
      </c>
      <c r="O156" s="33">
        <v>3</v>
      </c>
      <c r="P156" s="27"/>
      <c r="Q156" s="27"/>
      <c r="R156" s="27"/>
      <c r="S156" s="27"/>
      <c r="T156" s="35" t="s">
        <v>2352</v>
      </c>
      <c r="U156" s="35" t="s">
        <v>2353</v>
      </c>
    </row>
    <row r="157" spans="13:21" hidden="1">
      <c r="M157" s="31">
        <v>151</v>
      </c>
      <c r="N157" s="32" t="s">
        <v>1651</v>
      </c>
      <c r="O157" s="33">
        <v>5</v>
      </c>
      <c r="P157" s="27"/>
      <c r="Q157" s="27"/>
      <c r="R157" s="27"/>
      <c r="S157" s="27"/>
      <c r="T157" s="35" t="s">
        <v>2354</v>
      </c>
      <c r="U157" s="35" t="s">
        <v>2355</v>
      </c>
    </row>
    <row r="158" spans="13:21" hidden="1">
      <c r="M158" s="31">
        <v>152</v>
      </c>
      <c r="N158" s="32" t="s">
        <v>1360</v>
      </c>
      <c r="O158" s="33">
        <v>2</v>
      </c>
      <c r="P158" s="27"/>
      <c r="Q158" s="27"/>
      <c r="R158" s="27"/>
      <c r="S158" s="27"/>
      <c r="T158" s="35" t="s">
        <v>2356</v>
      </c>
      <c r="U158" s="35" t="s">
        <v>2357</v>
      </c>
    </row>
    <row r="159" spans="13:21" hidden="1">
      <c r="M159" s="31">
        <v>153</v>
      </c>
      <c r="N159" s="32" t="s">
        <v>2086</v>
      </c>
      <c r="O159" s="33">
        <v>17</v>
      </c>
      <c r="P159" s="27"/>
      <c r="Q159" s="27"/>
      <c r="R159" s="27"/>
      <c r="S159" s="27"/>
      <c r="T159" s="35" t="s">
        <v>2358</v>
      </c>
      <c r="U159" s="35" t="s">
        <v>2359</v>
      </c>
    </row>
    <row r="160" spans="13:21" hidden="1">
      <c r="M160" s="31">
        <v>154</v>
      </c>
      <c r="N160" s="32" t="s">
        <v>2033</v>
      </c>
      <c r="O160" s="33">
        <v>16</v>
      </c>
      <c r="P160" s="27"/>
      <c r="Q160" s="27"/>
      <c r="R160" s="27"/>
      <c r="S160" s="27"/>
      <c r="T160" s="35" t="s">
        <v>2360</v>
      </c>
      <c r="U160" s="35" t="s">
        <v>2361</v>
      </c>
    </row>
    <row r="161" spans="13:21" hidden="1">
      <c r="M161" s="31">
        <v>155</v>
      </c>
      <c r="N161" s="32" t="s">
        <v>2087</v>
      </c>
      <c r="O161" s="33">
        <v>17</v>
      </c>
      <c r="P161" s="27"/>
      <c r="Q161" s="27"/>
      <c r="R161" s="27"/>
      <c r="S161" s="27"/>
      <c r="T161" s="35" t="s">
        <v>2362</v>
      </c>
      <c r="U161" s="35" t="s">
        <v>2363</v>
      </c>
    </row>
    <row r="162" spans="13:21" hidden="1">
      <c r="M162" s="31">
        <v>156</v>
      </c>
      <c r="N162" s="32" t="s">
        <v>1733</v>
      </c>
      <c r="O162" s="33">
        <v>5</v>
      </c>
      <c r="P162" s="27"/>
      <c r="Q162" s="27"/>
      <c r="R162" s="27"/>
      <c r="S162" s="27"/>
      <c r="T162" s="35" t="s">
        <v>2364</v>
      </c>
      <c r="U162" s="35" t="s">
        <v>2365</v>
      </c>
    </row>
    <row r="163" spans="13:21" hidden="1">
      <c r="M163" s="31">
        <v>158</v>
      </c>
      <c r="N163" s="32" t="s">
        <v>1328</v>
      </c>
      <c r="O163" s="33">
        <v>1</v>
      </c>
      <c r="P163" s="27"/>
      <c r="Q163" s="27"/>
      <c r="R163" s="27"/>
      <c r="S163" s="27"/>
      <c r="T163" s="35" t="s">
        <v>2366</v>
      </c>
      <c r="U163" s="35" t="s">
        <v>3053</v>
      </c>
    </row>
    <row r="164" spans="13:21" hidden="1">
      <c r="M164" s="31">
        <v>159</v>
      </c>
      <c r="N164" s="32" t="s">
        <v>2034</v>
      </c>
      <c r="O164" s="33">
        <v>16</v>
      </c>
      <c r="P164" s="27"/>
      <c r="Q164" s="27"/>
      <c r="R164" s="27"/>
      <c r="S164" s="27"/>
      <c r="T164" s="35" t="s">
        <v>2367</v>
      </c>
      <c r="U164" s="35" t="s">
        <v>2368</v>
      </c>
    </row>
    <row r="165" spans="13:21" hidden="1">
      <c r="M165" s="31">
        <v>161</v>
      </c>
      <c r="N165" s="32" t="s">
        <v>1786</v>
      </c>
      <c r="O165" s="33">
        <v>7</v>
      </c>
      <c r="P165" s="27"/>
      <c r="Q165" s="27"/>
      <c r="R165" s="27"/>
      <c r="S165" s="27"/>
      <c r="T165" s="35" t="s">
        <v>2369</v>
      </c>
      <c r="U165" s="35" t="s">
        <v>3054</v>
      </c>
    </row>
    <row r="166" spans="13:21" hidden="1">
      <c r="M166" s="31">
        <v>163</v>
      </c>
      <c r="N166" s="32" t="s">
        <v>1329</v>
      </c>
      <c r="O166" s="33">
        <v>1</v>
      </c>
      <c r="P166" s="27"/>
      <c r="Q166" s="27"/>
      <c r="R166" s="27"/>
      <c r="S166" s="27"/>
      <c r="T166" s="35" t="s">
        <v>2370</v>
      </c>
      <c r="U166" s="35" t="s">
        <v>1273</v>
      </c>
    </row>
    <row r="167" spans="13:21" hidden="1">
      <c r="M167" s="31">
        <v>164</v>
      </c>
      <c r="N167" s="32" t="s">
        <v>2398</v>
      </c>
      <c r="O167" s="33">
        <v>11</v>
      </c>
      <c r="P167" s="27"/>
      <c r="Q167" s="27"/>
      <c r="R167" s="27"/>
      <c r="S167" s="27"/>
      <c r="T167" s="35" t="s">
        <v>1274</v>
      </c>
      <c r="U167" s="35" t="s">
        <v>1275</v>
      </c>
    </row>
    <row r="168" spans="13:21" hidden="1">
      <c r="M168" s="31">
        <v>165</v>
      </c>
      <c r="N168" s="32" t="s">
        <v>1734</v>
      </c>
      <c r="O168" s="33">
        <v>5</v>
      </c>
      <c r="P168" s="27"/>
      <c r="Q168" s="27"/>
      <c r="R168" s="27"/>
      <c r="S168" s="27"/>
      <c r="T168" s="35" t="s">
        <v>1276</v>
      </c>
      <c r="U168" s="35" t="s">
        <v>1277</v>
      </c>
    </row>
    <row r="169" spans="13:21" hidden="1">
      <c r="M169" s="31">
        <v>166</v>
      </c>
      <c r="N169" s="32" t="s">
        <v>2708</v>
      </c>
      <c r="O169" s="33">
        <v>16</v>
      </c>
      <c r="P169" s="27"/>
      <c r="Q169" s="27"/>
      <c r="R169" s="27"/>
      <c r="S169" s="27"/>
      <c r="T169" s="35" t="s">
        <v>1278</v>
      </c>
      <c r="U169" s="35" t="s">
        <v>3052</v>
      </c>
    </row>
    <row r="170" spans="13:21" hidden="1">
      <c r="M170" s="31">
        <v>167</v>
      </c>
      <c r="N170" s="32" t="s">
        <v>484</v>
      </c>
      <c r="O170" s="33">
        <v>13</v>
      </c>
      <c r="P170" s="27"/>
      <c r="Q170" s="27"/>
      <c r="R170" s="27"/>
      <c r="S170" s="27"/>
      <c r="T170" s="35" t="s">
        <v>1279</v>
      </c>
      <c r="U170" s="35" t="s">
        <v>2461</v>
      </c>
    </row>
    <row r="171" spans="13:21" hidden="1">
      <c r="M171" s="31">
        <v>168</v>
      </c>
      <c r="N171" s="32" t="s">
        <v>2947</v>
      </c>
      <c r="O171" s="33">
        <v>3</v>
      </c>
      <c r="P171" s="27"/>
      <c r="Q171" s="27"/>
      <c r="R171" s="27"/>
      <c r="S171" s="27"/>
      <c r="T171" s="35" t="s">
        <v>2462</v>
      </c>
      <c r="U171" s="35" t="s">
        <v>2390</v>
      </c>
    </row>
    <row r="172" spans="13:21" hidden="1">
      <c r="M172" s="31">
        <v>169</v>
      </c>
      <c r="N172" s="32" t="s">
        <v>1330</v>
      </c>
      <c r="O172" s="33">
        <v>1</v>
      </c>
      <c r="P172" s="27"/>
      <c r="Q172" s="27"/>
      <c r="R172" s="27"/>
      <c r="S172" s="27"/>
      <c r="T172" s="35" t="s">
        <v>2463</v>
      </c>
      <c r="U172" s="35" t="s">
        <v>2464</v>
      </c>
    </row>
    <row r="173" spans="13:21" hidden="1">
      <c r="M173" s="31">
        <v>170</v>
      </c>
      <c r="N173" s="32" t="s">
        <v>2052</v>
      </c>
      <c r="O173" s="33">
        <v>8</v>
      </c>
      <c r="P173" s="27"/>
      <c r="Q173" s="27"/>
      <c r="R173" s="27"/>
      <c r="S173" s="27"/>
      <c r="T173" s="35" t="s">
        <v>2465</v>
      </c>
      <c r="U173" s="35" t="s">
        <v>2391</v>
      </c>
    </row>
    <row r="174" spans="13:21" hidden="1">
      <c r="M174" s="31">
        <v>169</v>
      </c>
      <c r="N174" s="32" t="s">
        <v>1330</v>
      </c>
      <c r="O174" s="33">
        <v>1</v>
      </c>
      <c r="P174" s="27"/>
      <c r="Q174" s="27"/>
      <c r="R174" s="27"/>
      <c r="S174" s="27"/>
      <c r="T174" s="35" t="s">
        <v>2463</v>
      </c>
      <c r="U174" s="35" t="s">
        <v>2464</v>
      </c>
    </row>
    <row r="175" spans="13:21" hidden="1">
      <c r="M175" s="31">
        <v>170</v>
      </c>
      <c r="N175" s="32" t="s">
        <v>2052</v>
      </c>
      <c r="O175" s="33">
        <v>8</v>
      </c>
      <c r="P175" s="27"/>
      <c r="Q175" s="27"/>
      <c r="R175" s="27"/>
      <c r="S175" s="27"/>
      <c r="T175" s="35" t="s">
        <v>2465</v>
      </c>
      <c r="U175" s="35" t="s">
        <v>2391</v>
      </c>
    </row>
    <row r="176" spans="13:21" hidden="1">
      <c r="M176" s="31">
        <v>171</v>
      </c>
      <c r="N176" s="32" t="s">
        <v>2604</v>
      </c>
      <c r="O176" s="33">
        <v>17</v>
      </c>
      <c r="P176" s="27"/>
      <c r="Q176" s="27"/>
      <c r="R176" s="27"/>
      <c r="S176" s="27"/>
      <c r="T176" s="35" t="s">
        <v>415</v>
      </c>
      <c r="U176" s="35" t="s">
        <v>416</v>
      </c>
    </row>
    <row r="177" spans="13:21" hidden="1">
      <c r="M177" s="31">
        <v>172</v>
      </c>
      <c r="N177" s="32" t="s">
        <v>2966</v>
      </c>
      <c r="O177" s="33">
        <v>4</v>
      </c>
      <c r="P177" s="27"/>
      <c r="Q177" s="27"/>
      <c r="R177" s="27"/>
      <c r="S177" s="27"/>
      <c r="T177" s="35" t="s">
        <v>417</v>
      </c>
      <c r="U177" s="35" t="s">
        <v>418</v>
      </c>
    </row>
    <row r="178" spans="13:21" hidden="1">
      <c r="M178" s="31">
        <v>173</v>
      </c>
      <c r="N178" s="32" t="s">
        <v>485</v>
      </c>
      <c r="O178" s="33">
        <v>13</v>
      </c>
      <c r="P178" s="27"/>
      <c r="Q178" s="27"/>
      <c r="R178" s="27"/>
      <c r="S178" s="27"/>
      <c r="T178" s="35" t="s">
        <v>419</v>
      </c>
      <c r="U178" s="35" t="s">
        <v>2392</v>
      </c>
    </row>
    <row r="179" spans="13:21" hidden="1">
      <c r="M179" s="31">
        <v>175</v>
      </c>
      <c r="N179" s="32" t="s">
        <v>2735</v>
      </c>
      <c r="O179" s="33">
        <v>18</v>
      </c>
      <c r="P179" s="27"/>
      <c r="Q179" s="27"/>
      <c r="R179" s="27"/>
      <c r="S179" s="27"/>
      <c r="T179" s="35" t="s">
        <v>420</v>
      </c>
      <c r="U179" s="35" t="s">
        <v>2393</v>
      </c>
    </row>
    <row r="180" spans="13:21" hidden="1">
      <c r="M180" s="31">
        <v>176</v>
      </c>
      <c r="N180" s="32" t="s">
        <v>1787</v>
      </c>
      <c r="O180" s="33">
        <v>7</v>
      </c>
      <c r="P180" s="27"/>
      <c r="Q180" s="27"/>
      <c r="R180" s="27"/>
      <c r="S180" s="27"/>
      <c r="T180" s="35" t="s">
        <v>421</v>
      </c>
      <c r="U180" s="35" t="s">
        <v>2394</v>
      </c>
    </row>
    <row r="181" spans="13:21" hidden="1">
      <c r="M181" s="31">
        <v>177</v>
      </c>
      <c r="N181" s="32" t="s">
        <v>2399</v>
      </c>
      <c r="O181" s="33">
        <v>11</v>
      </c>
      <c r="P181" s="27"/>
      <c r="Q181" s="27"/>
      <c r="R181" s="27"/>
      <c r="S181" s="27"/>
      <c r="T181" s="35" t="s">
        <v>422</v>
      </c>
      <c r="U181" s="35" t="s">
        <v>2395</v>
      </c>
    </row>
    <row r="182" spans="13:21" hidden="1">
      <c r="M182" s="31">
        <v>178</v>
      </c>
      <c r="N182" s="32" t="s">
        <v>1811</v>
      </c>
      <c r="O182" s="33">
        <v>9</v>
      </c>
      <c r="P182" s="27"/>
      <c r="Q182" s="27"/>
      <c r="R182" s="27"/>
      <c r="S182" s="27"/>
      <c r="T182" s="35" t="s">
        <v>423</v>
      </c>
      <c r="U182" s="35" t="s">
        <v>424</v>
      </c>
    </row>
    <row r="183" spans="13:21" hidden="1">
      <c r="M183" s="31">
        <v>179</v>
      </c>
      <c r="N183" s="32" t="s">
        <v>2967</v>
      </c>
      <c r="O183" s="33">
        <v>4</v>
      </c>
      <c r="P183" s="27"/>
      <c r="Q183" s="27"/>
      <c r="R183" s="27"/>
      <c r="S183" s="27"/>
      <c r="T183" s="35" t="s">
        <v>425</v>
      </c>
      <c r="U183" s="35" t="s">
        <v>426</v>
      </c>
    </row>
    <row r="184" spans="13:21" hidden="1">
      <c r="M184" s="31">
        <v>180</v>
      </c>
      <c r="N184" s="32" t="s">
        <v>2053</v>
      </c>
      <c r="O184" s="33">
        <v>8</v>
      </c>
      <c r="P184" s="27"/>
      <c r="Q184" s="27"/>
      <c r="R184" s="27"/>
      <c r="S184" s="27"/>
      <c r="T184" s="35" t="s">
        <v>427</v>
      </c>
      <c r="U184" s="35" t="s">
        <v>1313</v>
      </c>
    </row>
    <row r="185" spans="13:21" hidden="1">
      <c r="M185" s="31">
        <v>181</v>
      </c>
      <c r="N185" s="32" t="s">
        <v>2605</v>
      </c>
      <c r="O185" s="33">
        <v>17</v>
      </c>
      <c r="P185" s="27"/>
      <c r="Q185" s="27"/>
      <c r="R185" s="27"/>
      <c r="S185" s="27"/>
      <c r="T185" s="35" t="s">
        <v>428</v>
      </c>
      <c r="U185" s="35" t="s">
        <v>429</v>
      </c>
    </row>
    <row r="186" spans="13:21" hidden="1">
      <c r="M186" s="31">
        <v>183</v>
      </c>
      <c r="N186" s="32" t="s">
        <v>2228</v>
      </c>
      <c r="O186" s="33">
        <v>15</v>
      </c>
      <c r="P186" s="27"/>
      <c r="Q186" s="27"/>
      <c r="R186" s="27"/>
      <c r="S186" s="27"/>
      <c r="T186" s="35" t="s">
        <v>430</v>
      </c>
      <c r="U186" s="35" t="s">
        <v>1098</v>
      </c>
    </row>
    <row r="187" spans="13:21" hidden="1">
      <c r="M187" s="31">
        <v>184</v>
      </c>
      <c r="N187" s="32" t="s">
        <v>2229</v>
      </c>
      <c r="O187" s="33">
        <v>15</v>
      </c>
      <c r="P187" s="27"/>
      <c r="Q187" s="27"/>
      <c r="R187" s="27"/>
      <c r="S187" s="27"/>
      <c r="T187" s="35" t="s">
        <v>1099</v>
      </c>
      <c r="U187" s="35" t="s">
        <v>1100</v>
      </c>
    </row>
    <row r="188" spans="13:21" hidden="1">
      <c r="M188" s="31">
        <v>185</v>
      </c>
      <c r="N188" s="32" t="s">
        <v>2417</v>
      </c>
      <c r="O188" s="33">
        <v>12</v>
      </c>
      <c r="P188" s="27"/>
      <c r="Q188" s="27"/>
      <c r="R188" s="27"/>
      <c r="S188" s="27"/>
      <c r="T188" s="35" t="s">
        <v>1101</v>
      </c>
      <c r="U188" s="35" t="s">
        <v>1538</v>
      </c>
    </row>
    <row r="189" spans="13:21" hidden="1">
      <c r="M189" s="31">
        <v>186</v>
      </c>
      <c r="N189" s="32" t="s">
        <v>2054</v>
      </c>
      <c r="O189" s="33">
        <v>8</v>
      </c>
      <c r="P189" s="27"/>
      <c r="Q189" s="27"/>
      <c r="R189" s="27"/>
      <c r="S189" s="27"/>
      <c r="T189" s="35" t="s">
        <v>1539</v>
      </c>
      <c r="U189" s="35" t="s">
        <v>1547</v>
      </c>
    </row>
    <row r="190" spans="13:21" hidden="1">
      <c r="M190" s="31">
        <v>187</v>
      </c>
      <c r="N190" s="32" t="s">
        <v>1362</v>
      </c>
      <c r="O190" s="33">
        <v>2</v>
      </c>
      <c r="P190" s="27"/>
      <c r="Q190" s="27"/>
      <c r="R190" s="27"/>
      <c r="S190" s="27"/>
      <c r="T190" s="35" t="s">
        <v>1548</v>
      </c>
      <c r="U190" s="35" t="s">
        <v>1549</v>
      </c>
    </row>
    <row r="191" spans="13:21" hidden="1">
      <c r="M191" s="31">
        <v>189</v>
      </c>
      <c r="N191" s="32" t="s">
        <v>1735</v>
      </c>
      <c r="O191" s="33">
        <v>5</v>
      </c>
      <c r="P191" s="27"/>
      <c r="Q191" s="27"/>
      <c r="R191" s="27"/>
      <c r="S191" s="27"/>
      <c r="T191" s="35" t="s">
        <v>1550</v>
      </c>
      <c r="U191" s="35" t="s">
        <v>2108</v>
      </c>
    </row>
    <row r="192" spans="13:21" hidden="1">
      <c r="M192" s="31">
        <v>190</v>
      </c>
      <c r="N192" s="32" t="s">
        <v>1331</v>
      </c>
      <c r="O192" s="33">
        <v>1</v>
      </c>
      <c r="P192" s="27"/>
      <c r="Q192" s="27"/>
      <c r="R192" s="27"/>
      <c r="S192" s="27"/>
      <c r="T192" s="35" t="s">
        <v>1551</v>
      </c>
      <c r="U192" s="35" t="s">
        <v>1552</v>
      </c>
    </row>
    <row r="193" spans="13:21" hidden="1">
      <c r="M193" s="31">
        <v>192</v>
      </c>
      <c r="N193" s="32" t="s">
        <v>2606</v>
      </c>
      <c r="O193" s="33">
        <v>17</v>
      </c>
      <c r="P193" s="27"/>
      <c r="Q193" s="27"/>
      <c r="R193" s="27"/>
      <c r="S193" s="27"/>
      <c r="T193" s="35" t="s">
        <v>1553</v>
      </c>
      <c r="U193" s="35" t="s">
        <v>1554</v>
      </c>
    </row>
    <row r="194" spans="13:21" hidden="1">
      <c r="M194" s="31">
        <v>193</v>
      </c>
      <c r="N194" s="32" t="s">
        <v>1332</v>
      </c>
      <c r="O194" s="33">
        <v>1</v>
      </c>
      <c r="P194" s="27"/>
      <c r="Q194" s="27"/>
      <c r="R194" s="27"/>
      <c r="S194" s="27"/>
      <c r="T194" s="35" t="s">
        <v>1555</v>
      </c>
      <c r="U194" s="35" t="s">
        <v>1556</v>
      </c>
    </row>
    <row r="195" spans="13:21" hidden="1">
      <c r="M195" s="31">
        <v>194</v>
      </c>
      <c r="N195" s="32" t="s">
        <v>1761</v>
      </c>
      <c r="O195" s="33">
        <v>6</v>
      </c>
      <c r="P195" s="27"/>
      <c r="Q195" s="27"/>
      <c r="R195" s="27"/>
      <c r="S195" s="27"/>
      <c r="T195" s="35" t="s">
        <v>1557</v>
      </c>
      <c r="U195" s="35" t="s">
        <v>2109</v>
      </c>
    </row>
    <row r="196" spans="13:21" hidden="1">
      <c r="M196" s="31">
        <v>195</v>
      </c>
      <c r="N196" s="32" t="s">
        <v>1730</v>
      </c>
      <c r="O196" s="33">
        <v>14</v>
      </c>
      <c r="P196" s="27"/>
      <c r="Q196" s="27"/>
      <c r="R196" s="27"/>
      <c r="S196" s="27"/>
      <c r="T196" s="35" t="s">
        <v>1558</v>
      </c>
      <c r="U196" s="35" t="s">
        <v>2110</v>
      </c>
    </row>
    <row r="197" spans="13:21" hidden="1">
      <c r="M197" s="31">
        <v>196</v>
      </c>
      <c r="N197" s="32" t="s">
        <v>2230</v>
      </c>
      <c r="O197" s="33">
        <v>15</v>
      </c>
      <c r="P197" s="27"/>
      <c r="Q197" s="27"/>
      <c r="R197" s="27"/>
      <c r="S197" s="27"/>
      <c r="T197" s="35" t="s">
        <v>1559</v>
      </c>
      <c r="U197" s="35" t="s">
        <v>2111</v>
      </c>
    </row>
    <row r="198" spans="13:21" hidden="1">
      <c r="M198" s="31">
        <v>197</v>
      </c>
      <c r="N198" s="32" t="s">
        <v>2607</v>
      </c>
      <c r="O198" s="33">
        <v>17</v>
      </c>
      <c r="P198" s="27"/>
      <c r="Q198" s="27"/>
      <c r="R198" s="27"/>
      <c r="S198" s="27"/>
      <c r="T198" s="35" t="s">
        <v>1560</v>
      </c>
      <c r="U198" s="35" t="s">
        <v>1561</v>
      </c>
    </row>
    <row r="199" spans="13:21" hidden="1">
      <c r="M199" s="31">
        <v>198</v>
      </c>
      <c r="N199" s="32" t="s">
        <v>2560</v>
      </c>
      <c r="O199" s="33">
        <v>19</v>
      </c>
      <c r="P199" s="27"/>
      <c r="Q199" s="27"/>
      <c r="R199" s="27"/>
      <c r="S199" s="27"/>
      <c r="T199" s="35" t="s">
        <v>1562</v>
      </c>
      <c r="U199" s="35" t="s">
        <v>1563</v>
      </c>
    </row>
    <row r="200" spans="13:21" hidden="1">
      <c r="M200" s="31">
        <v>199</v>
      </c>
      <c r="N200" s="32" t="s">
        <v>1788</v>
      </c>
      <c r="O200" s="33">
        <v>7</v>
      </c>
      <c r="P200" s="27"/>
      <c r="Q200" s="27"/>
      <c r="R200" s="27"/>
      <c r="S200" s="27"/>
      <c r="T200" s="35" t="s">
        <v>1564</v>
      </c>
      <c r="U200" s="35" t="s">
        <v>2112</v>
      </c>
    </row>
    <row r="201" spans="13:21" hidden="1">
      <c r="M201" s="31">
        <v>200</v>
      </c>
      <c r="N201" s="32" t="s">
        <v>1363</v>
      </c>
      <c r="O201" s="33">
        <v>2</v>
      </c>
      <c r="P201" s="27"/>
      <c r="Q201" s="27"/>
      <c r="R201" s="27"/>
      <c r="S201" s="27"/>
      <c r="T201" s="35" t="s">
        <v>1565</v>
      </c>
      <c r="U201" s="35" t="s">
        <v>1566</v>
      </c>
    </row>
    <row r="202" spans="13:21" hidden="1">
      <c r="M202" s="31">
        <v>201</v>
      </c>
      <c r="N202" s="32" t="s">
        <v>1762</v>
      </c>
      <c r="O202" s="33">
        <v>6</v>
      </c>
      <c r="P202" s="27"/>
      <c r="Q202" s="27"/>
      <c r="R202" s="27"/>
      <c r="S202" s="27"/>
      <c r="T202" s="35" t="s">
        <v>1567</v>
      </c>
      <c r="U202" s="35" t="s">
        <v>1568</v>
      </c>
    </row>
    <row r="203" spans="13:21" hidden="1">
      <c r="M203" s="31">
        <v>202</v>
      </c>
      <c r="N203" s="32" t="s">
        <v>1763</v>
      </c>
      <c r="O203" s="33">
        <v>6</v>
      </c>
      <c r="P203" s="27"/>
      <c r="Q203" s="27"/>
      <c r="R203" s="27"/>
      <c r="S203" s="27"/>
      <c r="T203" s="35" t="s">
        <v>1569</v>
      </c>
      <c r="U203" s="35" t="s">
        <v>1570</v>
      </c>
    </row>
    <row r="204" spans="13:21" hidden="1">
      <c r="M204" s="31">
        <v>203</v>
      </c>
      <c r="N204" s="32" t="s">
        <v>1764</v>
      </c>
      <c r="O204" s="33">
        <v>6</v>
      </c>
      <c r="P204" s="27"/>
      <c r="Q204" s="27"/>
      <c r="R204" s="27"/>
      <c r="S204" s="27"/>
      <c r="T204" s="35" t="s">
        <v>1571</v>
      </c>
      <c r="U204" s="35" t="s">
        <v>1572</v>
      </c>
    </row>
    <row r="205" spans="13:21" hidden="1">
      <c r="M205" s="31">
        <v>204</v>
      </c>
      <c r="N205" s="32" t="s">
        <v>2561</v>
      </c>
      <c r="O205" s="33">
        <v>19</v>
      </c>
      <c r="P205" s="27"/>
      <c r="Q205" s="27"/>
      <c r="R205" s="27"/>
      <c r="S205" s="27"/>
      <c r="T205" s="35" t="s">
        <v>1573</v>
      </c>
      <c r="U205" s="35" t="s">
        <v>1574</v>
      </c>
    </row>
    <row r="206" spans="13:21" hidden="1">
      <c r="M206" s="31">
        <v>205</v>
      </c>
      <c r="N206" s="32" t="s">
        <v>1731</v>
      </c>
      <c r="O206" s="33">
        <v>14</v>
      </c>
      <c r="P206" s="27"/>
      <c r="Q206" s="27"/>
      <c r="R206" s="27"/>
      <c r="S206" s="27"/>
      <c r="T206" s="35" t="s">
        <v>1575</v>
      </c>
      <c r="U206" s="35" t="s">
        <v>1576</v>
      </c>
    </row>
    <row r="207" spans="13:21" hidden="1">
      <c r="M207" s="31">
        <v>206</v>
      </c>
      <c r="N207" s="32" t="s">
        <v>506</v>
      </c>
      <c r="O207" s="33">
        <v>20</v>
      </c>
      <c r="P207" s="27"/>
      <c r="Q207" s="27"/>
      <c r="R207" s="27"/>
      <c r="S207" s="27"/>
      <c r="T207" s="35" t="s">
        <v>1577</v>
      </c>
      <c r="U207" s="35" t="s">
        <v>1578</v>
      </c>
    </row>
    <row r="208" spans="13:21" hidden="1">
      <c r="M208" s="31">
        <v>208</v>
      </c>
      <c r="N208" s="32" t="s">
        <v>1364</v>
      </c>
      <c r="O208" s="33">
        <v>2</v>
      </c>
      <c r="P208" s="27"/>
      <c r="Q208" s="27"/>
      <c r="R208" s="27"/>
      <c r="S208" s="27"/>
      <c r="T208" s="35" t="s">
        <v>1579</v>
      </c>
      <c r="U208" s="35" t="s">
        <v>2113</v>
      </c>
    </row>
    <row r="209" spans="13:21" hidden="1">
      <c r="M209" s="31">
        <v>209</v>
      </c>
      <c r="N209" s="32" t="s">
        <v>2056</v>
      </c>
      <c r="O209" s="33">
        <v>8</v>
      </c>
      <c r="P209" s="27"/>
      <c r="Q209" s="27"/>
      <c r="R209" s="27"/>
      <c r="S209" s="27"/>
      <c r="T209" s="35" t="s">
        <v>1580</v>
      </c>
      <c r="U209" s="35" t="s">
        <v>2114</v>
      </c>
    </row>
    <row r="210" spans="13:21" hidden="1">
      <c r="M210" s="31">
        <v>211</v>
      </c>
      <c r="N210" s="32" t="s">
        <v>1365</v>
      </c>
      <c r="O210" s="33">
        <v>2</v>
      </c>
      <c r="P210" s="27"/>
      <c r="Q210" s="27"/>
      <c r="R210" s="27"/>
      <c r="S210" s="27"/>
      <c r="T210" s="35" t="s">
        <v>1581</v>
      </c>
      <c r="U210" s="35" t="s">
        <v>1582</v>
      </c>
    </row>
    <row r="211" spans="13:21" hidden="1">
      <c r="M211" s="31">
        <v>212</v>
      </c>
      <c r="N211" s="32" t="s">
        <v>1366</v>
      </c>
      <c r="O211" s="33">
        <v>2</v>
      </c>
      <c r="P211" s="27"/>
      <c r="Q211" s="27"/>
      <c r="R211" s="27"/>
      <c r="S211" s="27"/>
      <c r="T211" s="35" t="s">
        <v>1583</v>
      </c>
      <c r="U211" s="35" t="s">
        <v>2115</v>
      </c>
    </row>
    <row r="212" spans="13:21" hidden="1">
      <c r="M212" s="31">
        <v>213</v>
      </c>
      <c r="N212" s="32" t="s">
        <v>1335</v>
      </c>
      <c r="O212" s="33">
        <v>1</v>
      </c>
      <c r="P212" s="27"/>
      <c r="Q212" s="27"/>
      <c r="R212" s="27"/>
      <c r="S212" s="27"/>
      <c r="T212" s="35" t="s">
        <v>1584</v>
      </c>
      <c r="U212" s="35" t="s">
        <v>2116</v>
      </c>
    </row>
    <row r="213" spans="13:21" hidden="1">
      <c r="M213" s="31">
        <v>214</v>
      </c>
      <c r="N213" s="32" t="s">
        <v>1765</v>
      </c>
      <c r="O213" s="33">
        <v>6</v>
      </c>
      <c r="P213" s="27"/>
      <c r="Q213" s="27"/>
      <c r="R213" s="27"/>
      <c r="S213" s="27"/>
      <c r="T213" s="35" t="s">
        <v>2451</v>
      </c>
      <c r="U213" s="35" t="s">
        <v>2452</v>
      </c>
    </row>
    <row r="214" spans="13:21" hidden="1">
      <c r="M214" s="31">
        <v>215</v>
      </c>
      <c r="N214" s="32" t="s">
        <v>2057</v>
      </c>
      <c r="O214" s="33">
        <v>8</v>
      </c>
      <c r="P214" s="27"/>
      <c r="Q214" s="27"/>
      <c r="R214" s="27"/>
      <c r="S214" s="27"/>
      <c r="T214" s="35" t="s">
        <v>2453</v>
      </c>
      <c r="U214" s="35" t="s">
        <v>2117</v>
      </c>
    </row>
    <row r="215" spans="13:21" hidden="1">
      <c r="M215" s="31">
        <v>216</v>
      </c>
      <c r="N215" s="32" t="s">
        <v>2968</v>
      </c>
      <c r="O215" s="33">
        <v>4</v>
      </c>
      <c r="P215" s="27"/>
      <c r="Q215" s="27"/>
      <c r="R215" s="27"/>
      <c r="S215" s="27"/>
      <c r="T215" s="35" t="s">
        <v>2454</v>
      </c>
      <c r="U215" s="35" t="s">
        <v>2118</v>
      </c>
    </row>
    <row r="216" spans="13:21" hidden="1">
      <c r="M216" s="31">
        <v>217</v>
      </c>
      <c r="N216" s="32" t="s">
        <v>2738</v>
      </c>
      <c r="O216" s="33">
        <v>18</v>
      </c>
      <c r="P216" s="27"/>
      <c r="Q216" s="27"/>
      <c r="R216" s="27"/>
      <c r="S216" s="27"/>
      <c r="T216" s="35" t="s">
        <v>2455</v>
      </c>
      <c r="U216" s="35" t="s">
        <v>2456</v>
      </c>
    </row>
    <row r="217" spans="13:21" hidden="1">
      <c r="M217" s="31">
        <v>219</v>
      </c>
      <c r="N217" s="32" t="s">
        <v>2562</v>
      </c>
      <c r="O217" s="33">
        <v>19</v>
      </c>
      <c r="P217" s="27"/>
      <c r="Q217" s="27"/>
      <c r="R217" s="27"/>
      <c r="S217" s="27"/>
      <c r="T217" s="35" t="s">
        <v>2457</v>
      </c>
      <c r="U217" s="35" t="s">
        <v>2458</v>
      </c>
    </row>
    <row r="218" spans="13:21" hidden="1">
      <c r="M218" s="31">
        <v>220</v>
      </c>
      <c r="N218" s="32" t="s">
        <v>2948</v>
      </c>
      <c r="O218" s="33">
        <v>3</v>
      </c>
      <c r="P218" s="27"/>
      <c r="Q218" s="27"/>
      <c r="R218" s="27"/>
      <c r="S218" s="27"/>
      <c r="T218" s="35" t="s">
        <v>2459</v>
      </c>
      <c r="U218" s="35" t="s">
        <v>2143</v>
      </c>
    </row>
    <row r="219" spans="13:21" hidden="1">
      <c r="M219" s="31">
        <v>221</v>
      </c>
      <c r="N219" s="32" t="s">
        <v>2400</v>
      </c>
      <c r="O219" s="33">
        <v>11</v>
      </c>
      <c r="P219" s="27"/>
      <c r="Q219" s="27"/>
      <c r="R219" s="27"/>
      <c r="S219" s="27"/>
      <c r="T219" s="35" t="s">
        <v>2144</v>
      </c>
      <c r="U219" s="35" t="s">
        <v>2145</v>
      </c>
    </row>
    <row r="220" spans="13:21" hidden="1">
      <c r="M220" s="31">
        <v>222</v>
      </c>
      <c r="N220" s="32" t="s">
        <v>2739</v>
      </c>
      <c r="O220" s="33">
        <v>18</v>
      </c>
      <c r="P220" s="27"/>
      <c r="Q220" s="27"/>
      <c r="R220" s="27"/>
      <c r="S220" s="27"/>
      <c r="T220" s="35" t="s">
        <v>2146</v>
      </c>
      <c r="U220" s="35" t="s">
        <v>2147</v>
      </c>
    </row>
    <row r="221" spans="13:21" hidden="1">
      <c r="M221" s="31">
        <v>223</v>
      </c>
      <c r="N221" s="32" t="s">
        <v>2740</v>
      </c>
      <c r="O221" s="33">
        <v>18</v>
      </c>
      <c r="P221" s="27"/>
      <c r="Q221" s="27"/>
      <c r="R221" s="27"/>
      <c r="S221" s="27"/>
      <c r="T221" s="35" t="s">
        <v>2148</v>
      </c>
      <c r="U221" s="35" t="s">
        <v>2149</v>
      </c>
    </row>
    <row r="222" spans="13:21" hidden="1">
      <c r="M222" s="31">
        <v>225</v>
      </c>
      <c r="N222" s="32" t="s">
        <v>2969</v>
      </c>
      <c r="O222" s="33">
        <v>4</v>
      </c>
      <c r="P222" s="27"/>
      <c r="Q222" s="27"/>
      <c r="R222" s="27"/>
      <c r="S222" s="27"/>
      <c r="T222" s="35" t="s">
        <v>2150</v>
      </c>
      <c r="U222" s="35" t="s">
        <v>2151</v>
      </c>
    </row>
    <row r="223" spans="13:21" hidden="1">
      <c r="M223" s="31">
        <v>226</v>
      </c>
      <c r="N223" s="32" t="s">
        <v>2563</v>
      </c>
      <c r="O223" s="33">
        <v>19</v>
      </c>
      <c r="P223" s="27"/>
      <c r="Q223" s="27"/>
      <c r="R223" s="27"/>
      <c r="S223" s="27"/>
      <c r="T223" s="35" t="s">
        <v>2152</v>
      </c>
      <c r="U223" s="35" t="s">
        <v>533</v>
      </c>
    </row>
    <row r="224" spans="13:21" hidden="1">
      <c r="M224" s="31">
        <v>227</v>
      </c>
      <c r="N224" s="32" t="s">
        <v>1766</v>
      </c>
      <c r="O224" s="33">
        <v>6</v>
      </c>
      <c r="P224" s="27"/>
      <c r="Q224" s="27"/>
      <c r="R224" s="27"/>
      <c r="S224" s="27"/>
      <c r="T224" s="35" t="s">
        <v>534</v>
      </c>
      <c r="U224" s="35" t="s">
        <v>535</v>
      </c>
    </row>
    <row r="225" spans="13:21" hidden="1">
      <c r="M225" s="31">
        <v>228</v>
      </c>
      <c r="N225" s="32" t="s">
        <v>2949</v>
      </c>
      <c r="O225" s="33">
        <v>3</v>
      </c>
      <c r="P225" s="27"/>
      <c r="Q225" s="27"/>
      <c r="R225" s="27"/>
      <c r="S225" s="27"/>
      <c r="T225" s="35" t="s">
        <v>536</v>
      </c>
      <c r="U225" s="35" t="s">
        <v>537</v>
      </c>
    </row>
    <row r="226" spans="13:21" hidden="1">
      <c r="M226" s="31">
        <v>229</v>
      </c>
      <c r="N226" s="32" t="s">
        <v>1736</v>
      </c>
      <c r="O226" s="33">
        <v>5</v>
      </c>
      <c r="P226" s="27"/>
      <c r="Q226" s="27"/>
      <c r="R226" s="27"/>
      <c r="S226" s="27"/>
      <c r="T226" s="35" t="s">
        <v>538</v>
      </c>
      <c r="U226" s="35" t="s">
        <v>539</v>
      </c>
    </row>
    <row r="227" spans="13:21" hidden="1">
      <c r="M227" s="31">
        <v>230</v>
      </c>
      <c r="N227" s="32" t="s">
        <v>2211</v>
      </c>
      <c r="O227" s="33">
        <v>14</v>
      </c>
      <c r="P227" s="27"/>
      <c r="Q227" s="27"/>
      <c r="R227" s="27"/>
      <c r="S227" s="27"/>
      <c r="T227" s="35" t="s">
        <v>540</v>
      </c>
      <c r="U227" s="35" t="s">
        <v>2165</v>
      </c>
    </row>
    <row r="228" spans="13:21" hidden="1">
      <c r="M228" s="31">
        <v>231</v>
      </c>
      <c r="N228" s="32" t="s">
        <v>2401</v>
      </c>
      <c r="O228" s="33">
        <v>11</v>
      </c>
      <c r="P228" s="27"/>
      <c r="Q228" s="27"/>
      <c r="R228" s="27"/>
      <c r="S228" s="27"/>
      <c r="T228" s="35" t="s">
        <v>541</v>
      </c>
      <c r="U228" s="35" t="s">
        <v>1609</v>
      </c>
    </row>
    <row r="229" spans="13:21" hidden="1">
      <c r="M229" s="31">
        <v>232</v>
      </c>
      <c r="N229" s="32" t="s">
        <v>2950</v>
      </c>
      <c r="O229" s="33">
        <v>3</v>
      </c>
      <c r="P229" s="27"/>
      <c r="Q229" s="27"/>
      <c r="R229" s="27"/>
      <c r="S229" s="27"/>
      <c r="T229" s="35" t="s">
        <v>542</v>
      </c>
      <c r="U229" s="35" t="s">
        <v>2166</v>
      </c>
    </row>
    <row r="230" spans="13:21" hidden="1">
      <c r="M230" s="31">
        <v>234</v>
      </c>
      <c r="N230" s="32" t="s">
        <v>487</v>
      </c>
      <c r="O230" s="33">
        <v>13</v>
      </c>
      <c r="P230" s="27"/>
      <c r="Q230" s="27"/>
      <c r="R230" s="27"/>
      <c r="S230" s="27"/>
      <c r="T230" s="35" t="s">
        <v>543</v>
      </c>
      <c r="U230" s="35" t="s">
        <v>544</v>
      </c>
    </row>
    <row r="231" spans="13:21" hidden="1">
      <c r="M231" s="31">
        <v>235</v>
      </c>
      <c r="N231" s="32" t="s">
        <v>2741</v>
      </c>
      <c r="O231" s="33">
        <v>18</v>
      </c>
      <c r="P231" s="27"/>
      <c r="Q231" s="27"/>
      <c r="R231" s="27"/>
      <c r="S231" s="27"/>
      <c r="T231" s="35" t="s">
        <v>545</v>
      </c>
      <c r="U231" s="35" t="s">
        <v>546</v>
      </c>
    </row>
    <row r="232" spans="13:21" hidden="1">
      <c r="M232" s="31">
        <v>236</v>
      </c>
      <c r="N232" s="32" t="s">
        <v>1368</v>
      </c>
      <c r="O232" s="33">
        <v>2</v>
      </c>
      <c r="P232" s="27"/>
      <c r="Q232" s="27"/>
      <c r="R232" s="27"/>
      <c r="S232" s="27"/>
      <c r="T232" s="35" t="s">
        <v>547</v>
      </c>
      <c r="U232" s="35" t="s">
        <v>548</v>
      </c>
    </row>
    <row r="233" spans="13:21" hidden="1">
      <c r="M233" s="31">
        <v>237</v>
      </c>
      <c r="N233" s="32" t="s">
        <v>2058</v>
      </c>
      <c r="O233" s="33">
        <v>8</v>
      </c>
      <c r="P233" s="27"/>
      <c r="Q233" s="27"/>
      <c r="R233" s="27"/>
      <c r="S233" s="27"/>
      <c r="T233" s="35" t="s">
        <v>549</v>
      </c>
      <c r="U233" s="35" t="s">
        <v>550</v>
      </c>
    </row>
    <row r="234" spans="13:21" hidden="1">
      <c r="M234" s="31">
        <v>239</v>
      </c>
      <c r="N234" s="32" t="s">
        <v>2709</v>
      </c>
      <c r="O234" s="33">
        <v>16</v>
      </c>
      <c r="P234" s="27"/>
      <c r="Q234" s="27"/>
      <c r="R234" s="27"/>
      <c r="S234" s="27"/>
      <c r="T234" s="35" t="s">
        <v>551</v>
      </c>
      <c r="U234" s="35" t="s">
        <v>552</v>
      </c>
    </row>
    <row r="235" spans="13:21" hidden="1">
      <c r="M235" s="31">
        <v>240</v>
      </c>
      <c r="N235" s="32" t="s">
        <v>1812</v>
      </c>
      <c r="O235" s="33">
        <v>9</v>
      </c>
      <c r="P235" s="27"/>
      <c r="Q235" s="27"/>
      <c r="R235" s="27"/>
      <c r="S235" s="27"/>
      <c r="T235" s="35" t="s">
        <v>553</v>
      </c>
      <c r="U235" s="35" t="s">
        <v>554</v>
      </c>
    </row>
    <row r="236" spans="13:21" hidden="1">
      <c r="M236" s="31">
        <v>242</v>
      </c>
      <c r="N236" s="32" t="s">
        <v>2059</v>
      </c>
      <c r="O236" s="33">
        <v>8</v>
      </c>
      <c r="P236" s="27"/>
      <c r="Q236" s="27"/>
      <c r="R236" s="27"/>
      <c r="S236" s="27"/>
      <c r="T236" s="35" t="s">
        <v>555</v>
      </c>
      <c r="U236" s="35" t="s">
        <v>556</v>
      </c>
    </row>
    <row r="237" spans="13:21" hidden="1">
      <c r="M237" s="31">
        <v>243</v>
      </c>
      <c r="N237" s="32" t="s">
        <v>2610</v>
      </c>
      <c r="O237" s="33">
        <v>17</v>
      </c>
      <c r="P237" s="27"/>
      <c r="Q237" s="27"/>
      <c r="R237" s="27"/>
      <c r="S237" s="27"/>
      <c r="T237" s="35" t="s">
        <v>557</v>
      </c>
      <c r="U237" s="35" t="s">
        <v>558</v>
      </c>
    </row>
    <row r="238" spans="13:21" hidden="1">
      <c r="M238" s="31">
        <v>244</v>
      </c>
      <c r="N238" s="32" t="s">
        <v>1738</v>
      </c>
      <c r="O238" s="33">
        <v>5</v>
      </c>
      <c r="P238" s="27"/>
      <c r="Q238" s="27"/>
      <c r="R238" s="27"/>
      <c r="S238" s="27"/>
      <c r="T238" s="35" t="s">
        <v>559</v>
      </c>
      <c r="U238" s="35" t="s">
        <v>560</v>
      </c>
    </row>
    <row r="239" spans="13:21" hidden="1">
      <c r="M239" s="31">
        <v>245</v>
      </c>
      <c r="N239" s="32" t="s">
        <v>1824</v>
      </c>
      <c r="O239" s="33">
        <v>10</v>
      </c>
      <c r="P239" s="27"/>
      <c r="Q239" s="27"/>
      <c r="R239" s="27"/>
      <c r="S239" s="27"/>
      <c r="T239" s="35" t="s">
        <v>561</v>
      </c>
      <c r="U239" s="35" t="s">
        <v>562</v>
      </c>
    </row>
    <row r="240" spans="13:21" hidden="1">
      <c r="M240" s="31">
        <v>246</v>
      </c>
      <c r="N240" s="32" t="s">
        <v>2742</v>
      </c>
      <c r="O240" s="33">
        <v>18</v>
      </c>
      <c r="P240" s="27"/>
      <c r="Q240" s="27"/>
      <c r="R240" s="27"/>
      <c r="S240" s="27"/>
      <c r="T240" s="35" t="s">
        <v>563</v>
      </c>
      <c r="U240" s="35" t="s">
        <v>564</v>
      </c>
    </row>
    <row r="241" spans="13:21" hidden="1">
      <c r="M241" s="31">
        <v>247</v>
      </c>
      <c r="N241" s="32" t="s">
        <v>1737</v>
      </c>
      <c r="O241" s="33">
        <v>5</v>
      </c>
      <c r="P241" s="27"/>
      <c r="Q241" s="27"/>
      <c r="R241" s="27"/>
      <c r="S241" s="27"/>
      <c r="T241" s="35" t="s">
        <v>565</v>
      </c>
      <c r="U241" s="35" t="s">
        <v>2167</v>
      </c>
    </row>
    <row r="242" spans="13:21" hidden="1">
      <c r="M242" s="31">
        <v>248</v>
      </c>
      <c r="N242" s="32" t="s">
        <v>1369</v>
      </c>
      <c r="O242" s="33">
        <v>2</v>
      </c>
      <c r="P242" s="27"/>
      <c r="Q242" s="27"/>
      <c r="R242" s="27"/>
      <c r="S242" s="27"/>
      <c r="T242" s="35" t="s">
        <v>2168</v>
      </c>
      <c r="U242" s="35" t="s">
        <v>2169</v>
      </c>
    </row>
    <row r="243" spans="13:21" hidden="1">
      <c r="M243" s="31">
        <v>249</v>
      </c>
      <c r="N243" s="32" t="s">
        <v>2611</v>
      </c>
      <c r="O243" s="33">
        <v>17</v>
      </c>
      <c r="P243" s="27"/>
      <c r="Q243" s="27"/>
      <c r="R243" s="27"/>
      <c r="S243" s="27"/>
      <c r="T243" s="35" t="s">
        <v>2170</v>
      </c>
      <c r="U243" s="35" t="s">
        <v>2171</v>
      </c>
    </row>
    <row r="244" spans="13:21" hidden="1">
      <c r="M244" s="31">
        <v>250</v>
      </c>
      <c r="N244" s="32" t="s">
        <v>2158</v>
      </c>
      <c r="O244" s="33">
        <v>20</v>
      </c>
      <c r="P244" s="27"/>
      <c r="Q244" s="27"/>
      <c r="R244" s="27"/>
      <c r="S244" s="27"/>
      <c r="T244" s="35" t="s">
        <v>2172</v>
      </c>
      <c r="U244" s="35" t="s">
        <v>2173</v>
      </c>
    </row>
    <row r="245" spans="13:21" hidden="1">
      <c r="M245" s="31">
        <v>251</v>
      </c>
      <c r="N245" s="32" t="s">
        <v>1739</v>
      </c>
      <c r="O245" s="33">
        <v>5</v>
      </c>
      <c r="P245" s="27"/>
      <c r="Q245" s="27"/>
      <c r="R245" s="27"/>
      <c r="S245" s="27"/>
      <c r="T245" s="35" t="s">
        <v>2174</v>
      </c>
      <c r="U245" s="35" t="s">
        <v>2175</v>
      </c>
    </row>
    <row r="246" spans="13:21" hidden="1">
      <c r="M246" s="31">
        <v>252</v>
      </c>
      <c r="N246" s="32" t="s">
        <v>2060</v>
      </c>
      <c r="O246" s="33">
        <v>8</v>
      </c>
      <c r="P246" s="27"/>
      <c r="Q246" s="27"/>
      <c r="R246" s="27"/>
      <c r="S246" s="27"/>
      <c r="T246" s="35" t="s">
        <v>2176</v>
      </c>
      <c r="U246" s="35" t="s">
        <v>2177</v>
      </c>
    </row>
    <row r="247" spans="13:21" hidden="1">
      <c r="M247" s="31">
        <v>253</v>
      </c>
      <c r="N247" s="32" t="s">
        <v>2061</v>
      </c>
      <c r="O247" s="33">
        <v>8</v>
      </c>
      <c r="P247" s="27"/>
      <c r="Q247" s="27"/>
      <c r="R247" s="27"/>
      <c r="S247" s="27"/>
      <c r="T247" s="35" t="s">
        <v>2178</v>
      </c>
      <c r="U247" s="35" t="s">
        <v>2179</v>
      </c>
    </row>
    <row r="248" spans="13:21" hidden="1">
      <c r="M248" s="31">
        <v>254</v>
      </c>
      <c r="N248" s="32" t="s">
        <v>2743</v>
      </c>
      <c r="O248" s="33">
        <v>18</v>
      </c>
      <c r="P248" s="27"/>
      <c r="Q248" s="27"/>
      <c r="R248" s="27"/>
      <c r="S248" s="27"/>
      <c r="T248" s="35" t="s">
        <v>2180</v>
      </c>
      <c r="U248" s="35" t="s">
        <v>2181</v>
      </c>
    </row>
    <row r="249" spans="13:21" hidden="1">
      <c r="M249" s="31">
        <v>256</v>
      </c>
      <c r="N249" s="32" t="s">
        <v>1370</v>
      </c>
      <c r="O249" s="33">
        <v>2</v>
      </c>
      <c r="P249" s="27"/>
      <c r="Q249" s="27"/>
      <c r="R249" s="27"/>
      <c r="S249" s="27"/>
      <c r="T249" s="35" t="s">
        <v>2182</v>
      </c>
      <c r="U249" s="35" t="s">
        <v>2183</v>
      </c>
    </row>
    <row r="250" spans="13:21" hidden="1">
      <c r="M250" s="31">
        <v>257</v>
      </c>
      <c r="N250" s="32" t="s">
        <v>2213</v>
      </c>
      <c r="O250" s="33">
        <v>14</v>
      </c>
      <c r="P250" s="27"/>
      <c r="Q250" s="27"/>
      <c r="R250" s="27"/>
      <c r="S250" s="27"/>
      <c r="T250" s="35" t="s">
        <v>2184</v>
      </c>
      <c r="U250" s="35" t="s">
        <v>2185</v>
      </c>
    </row>
    <row r="251" spans="13:21" hidden="1">
      <c r="M251" s="31">
        <v>258</v>
      </c>
      <c r="N251" s="32" t="s">
        <v>2612</v>
      </c>
      <c r="O251" s="33">
        <v>17</v>
      </c>
      <c r="P251" s="27"/>
      <c r="Q251" s="27"/>
      <c r="R251" s="27"/>
      <c r="S251" s="27"/>
      <c r="T251" s="35" t="s">
        <v>2186</v>
      </c>
      <c r="U251" s="35" t="s">
        <v>2187</v>
      </c>
    </row>
    <row r="252" spans="13:21" hidden="1">
      <c r="M252" s="31">
        <v>259</v>
      </c>
      <c r="N252" s="32" t="s">
        <v>2952</v>
      </c>
      <c r="O252" s="33">
        <v>3</v>
      </c>
      <c r="P252" s="27"/>
      <c r="Q252" s="27"/>
      <c r="R252" s="27"/>
      <c r="S252" s="27"/>
      <c r="T252" s="35" t="s">
        <v>2188</v>
      </c>
      <c r="U252" s="35" t="s">
        <v>2189</v>
      </c>
    </row>
    <row r="253" spans="13:21" hidden="1">
      <c r="M253" s="31">
        <v>260</v>
      </c>
      <c r="N253" s="32" t="s">
        <v>1740</v>
      </c>
      <c r="O253" s="33">
        <v>5</v>
      </c>
      <c r="P253" s="27"/>
      <c r="Q253" s="27"/>
      <c r="R253" s="27"/>
      <c r="S253" s="27"/>
      <c r="T253" s="35" t="s">
        <v>2190</v>
      </c>
      <c r="U253" s="35" t="s">
        <v>2191</v>
      </c>
    </row>
    <row r="254" spans="13:21" hidden="1">
      <c r="M254" s="31">
        <v>261</v>
      </c>
      <c r="N254" s="32" t="s">
        <v>2481</v>
      </c>
      <c r="O254" s="33">
        <v>8</v>
      </c>
      <c r="P254" s="27"/>
      <c r="Q254" s="27"/>
      <c r="R254" s="27"/>
      <c r="S254" s="27"/>
      <c r="T254" s="35" t="s">
        <v>2192</v>
      </c>
      <c r="U254" s="35" t="s">
        <v>2193</v>
      </c>
    </row>
    <row r="255" spans="13:21" hidden="1">
      <c r="M255" s="31">
        <v>263</v>
      </c>
      <c r="N255" s="32" t="s">
        <v>2744</v>
      </c>
      <c r="O255" s="33">
        <v>18</v>
      </c>
      <c r="P255" s="27"/>
      <c r="Q255" s="27"/>
      <c r="R255" s="27"/>
      <c r="S255" s="27"/>
      <c r="T255" s="35" t="s">
        <v>2194</v>
      </c>
      <c r="U255" s="35" t="s">
        <v>2195</v>
      </c>
    </row>
    <row r="256" spans="13:21" hidden="1">
      <c r="M256" s="31">
        <v>264</v>
      </c>
      <c r="N256" s="32" t="s">
        <v>2565</v>
      </c>
      <c r="O256" s="33">
        <v>19</v>
      </c>
      <c r="P256" s="27"/>
      <c r="Q256" s="27"/>
      <c r="R256" s="27"/>
      <c r="S256" s="27"/>
      <c r="T256" s="35" t="s">
        <v>2196</v>
      </c>
      <c r="U256" s="35" t="s">
        <v>2771</v>
      </c>
    </row>
    <row r="257" spans="13:21" hidden="1">
      <c r="M257" s="31">
        <v>265</v>
      </c>
      <c r="N257" s="32" t="s">
        <v>1371</v>
      </c>
      <c r="O257" s="33">
        <v>2</v>
      </c>
      <c r="P257" s="27"/>
      <c r="Q257" s="27"/>
      <c r="R257" s="27"/>
      <c r="S257" s="27"/>
      <c r="T257" s="35" t="s">
        <v>2772</v>
      </c>
      <c r="U257" s="35" t="s">
        <v>338</v>
      </c>
    </row>
    <row r="258" spans="13:21" hidden="1">
      <c r="M258" s="31">
        <v>266</v>
      </c>
      <c r="N258" s="32" t="s">
        <v>1825</v>
      </c>
      <c r="O258" s="33">
        <v>10</v>
      </c>
      <c r="P258" s="27"/>
      <c r="Q258" s="27"/>
      <c r="R258" s="27"/>
      <c r="S258" s="27"/>
      <c r="T258" s="35" t="s">
        <v>339</v>
      </c>
      <c r="U258" s="35" t="s">
        <v>340</v>
      </c>
    </row>
    <row r="259" spans="13:21" hidden="1">
      <c r="M259" s="31">
        <v>267</v>
      </c>
      <c r="N259" s="32" t="s">
        <v>2613</v>
      </c>
      <c r="O259" s="33">
        <v>17</v>
      </c>
      <c r="P259" s="27"/>
      <c r="Q259" s="27"/>
      <c r="R259" s="27"/>
      <c r="S259" s="27"/>
      <c r="T259" s="35" t="s">
        <v>341</v>
      </c>
      <c r="U259" s="35" t="s">
        <v>1</v>
      </c>
    </row>
    <row r="260" spans="13:21" hidden="1">
      <c r="M260" s="31">
        <v>268</v>
      </c>
      <c r="N260" s="32" t="s">
        <v>2566</v>
      </c>
      <c r="O260" s="33">
        <v>19</v>
      </c>
      <c r="P260" s="27"/>
      <c r="Q260" s="27"/>
      <c r="R260" s="27"/>
      <c r="S260" s="27"/>
      <c r="T260" s="35" t="s">
        <v>2</v>
      </c>
      <c r="U260" s="35" t="s">
        <v>3</v>
      </c>
    </row>
    <row r="261" spans="13:21" hidden="1">
      <c r="M261" s="31">
        <v>270</v>
      </c>
      <c r="N261" s="32" t="s">
        <v>1767</v>
      </c>
      <c r="O261" s="33">
        <v>6</v>
      </c>
      <c r="P261" s="27"/>
      <c r="Q261" s="27"/>
      <c r="R261" s="27"/>
      <c r="S261" s="27"/>
      <c r="T261" s="35" t="s">
        <v>4</v>
      </c>
      <c r="U261" s="35" t="s">
        <v>1610</v>
      </c>
    </row>
    <row r="262" spans="13:21" hidden="1">
      <c r="M262" s="31">
        <v>271</v>
      </c>
      <c r="N262" s="32" t="s">
        <v>1966</v>
      </c>
      <c r="O262" s="33">
        <v>14</v>
      </c>
      <c r="P262" s="27"/>
      <c r="Q262" s="27"/>
      <c r="R262" s="27"/>
      <c r="S262" s="27"/>
      <c r="T262" s="35" t="s">
        <v>5</v>
      </c>
      <c r="U262" s="35" t="s">
        <v>6</v>
      </c>
    </row>
    <row r="263" spans="13:21" hidden="1">
      <c r="M263" s="31">
        <v>273</v>
      </c>
      <c r="N263" s="32" t="s">
        <v>2482</v>
      </c>
      <c r="O263" s="33">
        <v>8</v>
      </c>
      <c r="P263" s="27"/>
      <c r="Q263" s="27"/>
      <c r="R263" s="27"/>
      <c r="S263" s="27"/>
      <c r="T263" s="35" t="s">
        <v>7</v>
      </c>
      <c r="U263" s="35" t="s">
        <v>8</v>
      </c>
    </row>
    <row r="264" spans="13:21" hidden="1">
      <c r="M264" s="31">
        <v>274</v>
      </c>
      <c r="N264" s="32" t="s">
        <v>2745</v>
      </c>
      <c r="O264" s="33">
        <v>18</v>
      </c>
      <c r="P264" s="27"/>
      <c r="Q264" s="27"/>
      <c r="R264" s="27"/>
      <c r="S264" s="27"/>
      <c r="T264" s="35" t="s">
        <v>9</v>
      </c>
      <c r="U264" s="35" t="s">
        <v>10</v>
      </c>
    </row>
    <row r="265" spans="13:21" hidden="1">
      <c r="M265" s="31">
        <v>275</v>
      </c>
      <c r="N265" s="32" t="s">
        <v>2483</v>
      </c>
      <c r="O265" s="33">
        <v>8</v>
      </c>
      <c r="P265" s="27"/>
      <c r="Q265" s="27"/>
      <c r="R265" s="27"/>
      <c r="S265" s="27"/>
      <c r="T265" s="35" t="s">
        <v>11</v>
      </c>
      <c r="U265" s="35" t="s">
        <v>12</v>
      </c>
    </row>
    <row r="266" spans="13:21" hidden="1">
      <c r="M266" s="31">
        <v>276</v>
      </c>
      <c r="N266" s="32" t="s">
        <v>2159</v>
      </c>
      <c r="O266" s="33">
        <v>20</v>
      </c>
      <c r="P266" s="27"/>
      <c r="Q266" s="27"/>
      <c r="R266" s="27"/>
      <c r="S266" s="27"/>
      <c r="T266" s="35" t="s">
        <v>13</v>
      </c>
      <c r="U266" s="35" t="s">
        <v>14</v>
      </c>
    </row>
    <row r="267" spans="13:21" hidden="1">
      <c r="M267" s="31">
        <v>278</v>
      </c>
      <c r="N267" s="32" t="s">
        <v>2214</v>
      </c>
      <c r="O267" s="33">
        <v>14</v>
      </c>
      <c r="P267" s="27"/>
      <c r="Q267" s="27"/>
      <c r="R267" s="27"/>
      <c r="S267" s="27"/>
      <c r="T267" s="35" t="s">
        <v>15</v>
      </c>
      <c r="U267" s="35" t="s">
        <v>16</v>
      </c>
    </row>
    <row r="268" spans="13:21" hidden="1">
      <c r="M268" s="31">
        <v>279</v>
      </c>
      <c r="N268" s="32" t="s">
        <v>2160</v>
      </c>
      <c r="O268" s="33">
        <v>20</v>
      </c>
      <c r="P268" s="27"/>
      <c r="Q268" s="27"/>
      <c r="R268" s="27"/>
      <c r="S268" s="27"/>
      <c r="T268" s="35" t="s">
        <v>17</v>
      </c>
      <c r="U268" s="35" t="s">
        <v>18</v>
      </c>
    </row>
    <row r="269" spans="13:21" hidden="1">
      <c r="M269" s="31">
        <v>280</v>
      </c>
      <c r="N269" s="32" t="s">
        <v>2615</v>
      </c>
      <c r="O269" s="33">
        <v>17</v>
      </c>
      <c r="P269" s="27"/>
      <c r="Q269" s="27"/>
      <c r="R269" s="27"/>
      <c r="S269" s="27"/>
      <c r="T269" s="35" t="s">
        <v>19</v>
      </c>
      <c r="U269" s="35" t="s">
        <v>1611</v>
      </c>
    </row>
    <row r="270" spans="13:21" hidden="1">
      <c r="M270" s="31">
        <v>281</v>
      </c>
      <c r="N270" s="32" t="s">
        <v>2970</v>
      </c>
      <c r="O270" s="33">
        <v>4</v>
      </c>
      <c r="P270" s="27"/>
      <c r="Q270" s="27"/>
      <c r="R270" s="27"/>
      <c r="S270" s="27"/>
      <c r="T270" s="35" t="s">
        <v>20</v>
      </c>
      <c r="U270" s="35" t="s">
        <v>21</v>
      </c>
    </row>
    <row r="271" spans="13:21" hidden="1">
      <c r="M271" s="31">
        <v>282</v>
      </c>
      <c r="N271" s="32" t="s">
        <v>488</v>
      </c>
      <c r="O271" s="33">
        <v>13</v>
      </c>
      <c r="P271" s="27"/>
      <c r="Q271" s="27"/>
      <c r="R271" s="27"/>
      <c r="S271" s="27"/>
      <c r="T271" s="35" t="s">
        <v>22</v>
      </c>
      <c r="U271" s="35" t="s">
        <v>23</v>
      </c>
    </row>
    <row r="272" spans="13:21" hidden="1">
      <c r="M272" s="31">
        <v>283</v>
      </c>
      <c r="N272" s="32" t="s">
        <v>1826</v>
      </c>
      <c r="O272" s="33">
        <v>10</v>
      </c>
      <c r="P272" s="27"/>
      <c r="Q272" s="27"/>
      <c r="R272" s="27"/>
      <c r="S272" s="27"/>
      <c r="T272" s="35" t="s">
        <v>24</v>
      </c>
      <c r="U272" s="35" t="s">
        <v>25</v>
      </c>
    </row>
    <row r="273" spans="13:21" hidden="1">
      <c r="M273" s="31">
        <v>284</v>
      </c>
      <c r="N273" s="32" t="s">
        <v>2418</v>
      </c>
      <c r="O273" s="33">
        <v>12</v>
      </c>
      <c r="P273" s="27"/>
      <c r="Q273" s="27"/>
      <c r="R273" s="27"/>
      <c r="S273" s="27"/>
      <c r="T273" s="35" t="s">
        <v>26</v>
      </c>
      <c r="U273" s="35" t="s">
        <v>27</v>
      </c>
    </row>
    <row r="274" spans="13:21" hidden="1">
      <c r="M274" s="31">
        <v>285</v>
      </c>
      <c r="N274" s="32" t="s">
        <v>2419</v>
      </c>
      <c r="O274" s="33">
        <v>12</v>
      </c>
      <c r="P274" s="27"/>
      <c r="Q274" s="27"/>
      <c r="R274" s="27"/>
      <c r="S274" s="27"/>
      <c r="T274" s="35" t="s">
        <v>28</v>
      </c>
      <c r="U274" s="35" t="s">
        <v>29</v>
      </c>
    </row>
    <row r="275" spans="13:21" hidden="1">
      <c r="M275" s="31">
        <v>287</v>
      </c>
      <c r="N275" s="32" t="s">
        <v>1789</v>
      </c>
      <c r="O275" s="33">
        <v>7</v>
      </c>
      <c r="P275" s="27"/>
      <c r="Q275" s="27"/>
      <c r="R275" s="27"/>
      <c r="S275" s="27"/>
      <c r="T275" s="35" t="s">
        <v>30</v>
      </c>
      <c r="U275" s="35" t="s">
        <v>31</v>
      </c>
    </row>
    <row r="276" spans="13:21" hidden="1">
      <c r="M276" s="31">
        <v>288</v>
      </c>
      <c r="N276" s="32" t="s">
        <v>1813</v>
      </c>
      <c r="O276" s="33">
        <v>9</v>
      </c>
      <c r="P276" s="27"/>
      <c r="Q276" s="27"/>
      <c r="R276" s="27"/>
      <c r="S276" s="27"/>
      <c r="T276" s="35" t="s">
        <v>32</v>
      </c>
      <c r="U276" s="35" t="s">
        <v>1612</v>
      </c>
    </row>
    <row r="277" spans="13:21" hidden="1">
      <c r="M277" s="31">
        <v>289</v>
      </c>
      <c r="N277" s="32" t="s">
        <v>1741</v>
      </c>
      <c r="O277" s="33">
        <v>5</v>
      </c>
      <c r="P277" s="27"/>
      <c r="Q277" s="27"/>
      <c r="R277" s="27"/>
      <c r="S277" s="27"/>
      <c r="T277" s="35" t="s">
        <v>33</v>
      </c>
      <c r="U277" s="35" t="s">
        <v>34</v>
      </c>
    </row>
    <row r="278" spans="13:21" hidden="1">
      <c r="M278" s="31">
        <v>290</v>
      </c>
      <c r="N278" s="32" t="s">
        <v>2484</v>
      </c>
      <c r="O278" s="33">
        <v>8</v>
      </c>
      <c r="P278" s="27"/>
      <c r="Q278" s="27"/>
      <c r="R278" s="27"/>
      <c r="S278" s="27"/>
      <c r="T278" s="35" t="s">
        <v>35</v>
      </c>
      <c r="U278" s="35" t="s">
        <v>36</v>
      </c>
    </row>
    <row r="279" spans="13:21" hidden="1">
      <c r="M279" s="31">
        <v>291</v>
      </c>
      <c r="N279" s="32" t="s">
        <v>489</v>
      </c>
      <c r="O279" s="33">
        <v>18</v>
      </c>
      <c r="P279" s="27"/>
      <c r="Q279" s="27"/>
      <c r="R279" s="27"/>
      <c r="S279" s="27"/>
      <c r="T279" s="35" t="s">
        <v>37</v>
      </c>
      <c r="U279" s="35" t="s">
        <v>38</v>
      </c>
    </row>
    <row r="280" spans="13:21" hidden="1">
      <c r="M280" s="31">
        <v>292</v>
      </c>
      <c r="N280" s="32" t="s">
        <v>1768</v>
      </c>
      <c r="O280" s="33">
        <v>6</v>
      </c>
      <c r="P280" s="27"/>
      <c r="Q280" s="27"/>
      <c r="R280" s="27"/>
      <c r="S280" s="27"/>
      <c r="T280" s="35" t="s">
        <v>39</v>
      </c>
      <c r="U280" s="35" t="s">
        <v>40</v>
      </c>
    </row>
    <row r="281" spans="13:21" hidden="1">
      <c r="M281" s="31">
        <v>293</v>
      </c>
      <c r="N281" s="32" t="s">
        <v>2953</v>
      </c>
      <c r="O281" s="33">
        <v>3</v>
      </c>
      <c r="P281" s="27"/>
      <c r="Q281" s="27"/>
      <c r="R281" s="27"/>
      <c r="S281" s="27"/>
      <c r="T281" s="35" t="s">
        <v>41</v>
      </c>
      <c r="U281" s="35" t="s">
        <v>42</v>
      </c>
    </row>
    <row r="282" spans="13:21" hidden="1">
      <c r="M282" s="31">
        <v>294</v>
      </c>
      <c r="N282" s="32" t="s">
        <v>2064</v>
      </c>
      <c r="O282" s="33">
        <v>16</v>
      </c>
      <c r="P282" s="27"/>
      <c r="Q282" s="27"/>
      <c r="R282" s="27"/>
      <c r="S282" s="27"/>
      <c r="T282" s="35" t="s">
        <v>43</v>
      </c>
      <c r="U282" s="35" t="s">
        <v>44</v>
      </c>
    </row>
    <row r="283" spans="13:21" hidden="1">
      <c r="M283" s="31">
        <v>295</v>
      </c>
      <c r="N283" s="32" t="s">
        <v>2712</v>
      </c>
      <c r="O283" s="33">
        <v>16</v>
      </c>
      <c r="P283" s="27"/>
      <c r="Q283" s="27"/>
      <c r="R283" s="27"/>
      <c r="S283" s="27"/>
      <c r="T283" s="35" t="s">
        <v>45</v>
      </c>
      <c r="U283" s="35" t="s">
        <v>46</v>
      </c>
    </row>
    <row r="284" spans="13:21" hidden="1">
      <c r="M284" s="31">
        <v>296</v>
      </c>
      <c r="N284" s="32" t="s">
        <v>490</v>
      </c>
      <c r="O284" s="33">
        <v>13</v>
      </c>
      <c r="P284" s="27"/>
      <c r="Q284" s="27"/>
      <c r="R284" s="27"/>
      <c r="S284" s="27"/>
      <c r="T284" s="35" t="s">
        <v>47</v>
      </c>
      <c r="U284" s="35" t="s">
        <v>48</v>
      </c>
    </row>
    <row r="285" spans="13:21" hidden="1">
      <c r="M285" s="31">
        <v>297</v>
      </c>
      <c r="N285" s="32" t="s">
        <v>2971</v>
      </c>
      <c r="O285" s="33">
        <v>4</v>
      </c>
      <c r="P285" s="27"/>
      <c r="Q285" s="27"/>
      <c r="R285" s="27"/>
      <c r="S285" s="27"/>
      <c r="T285" s="35" t="s">
        <v>49</v>
      </c>
      <c r="U285" s="35" t="s">
        <v>50</v>
      </c>
    </row>
    <row r="286" spans="13:21" hidden="1">
      <c r="M286" s="31">
        <v>298</v>
      </c>
      <c r="N286" s="32" t="s">
        <v>2234</v>
      </c>
      <c r="O286" s="33">
        <v>15</v>
      </c>
      <c r="P286" s="27"/>
      <c r="Q286" s="27"/>
      <c r="R286" s="27"/>
      <c r="S286" s="27"/>
      <c r="T286" s="35" t="s">
        <v>51</v>
      </c>
      <c r="U286" s="35" t="s">
        <v>52</v>
      </c>
    </row>
    <row r="287" spans="13:21" hidden="1">
      <c r="M287" s="31">
        <v>299</v>
      </c>
      <c r="N287" s="32" t="s">
        <v>2420</v>
      </c>
      <c r="O287" s="33">
        <v>12</v>
      </c>
      <c r="P287" s="27"/>
      <c r="Q287" s="27"/>
      <c r="R287" s="27"/>
      <c r="S287" s="27"/>
      <c r="T287" s="35" t="s">
        <v>53</v>
      </c>
      <c r="U287" s="35" t="s">
        <v>54</v>
      </c>
    </row>
    <row r="288" spans="13:21" hidden="1">
      <c r="M288" s="31">
        <v>300</v>
      </c>
      <c r="N288" s="32" t="s">
        <v>2617</v>
      </c>
      <c r="O288" s="33">
        <v>17</v>
      </c>
      <c r="P288" s="27"/>
      <c r="Q288" s="27"/>
      <c r="R288" s="27"/>
      <c r="S288" s="27"/>
      <c r="T288" s="35" t="s">
        <v>55</v>
      </c>
      <c r="U288" s="35" t="s">
        <v>56</v>
      </c>
    </row>
    <row r="289" spans="13:21" hidden="1">
      <c r="M289" s="31">
        <v>301</v>
      </c>
      <c r="N289" s="32" t="s">
        <v>2485</v>
      </c>
      <c r="O289" s="33">
        <v>8</v>
      </c>
      <c r="P289" s="27"/>
      <c r="Q289" s="27"/>
      <c r="R289" s="27"/>
      <c r="S289" s="27"/>
      <c r="T289" s="35" t="s">
        <v>57</v>
      </c>
      <c r="U289" s="35" t="s">
        <v>58</v>
      </c>
    </row>
    <row r="290" spans="13:21" hidden="1">
      <c r="M290" s="31">
        <v>302</v>
      </c>
      <c r="N290" s="32" t="s">
        <v>2486</v>
      </c>
      <c r="O290" s="33">
        <v>8</v>
      </c>
      <c r="P290" s="27"/>
      <c r="Q290" s="27"/>
      <c r="R290" s="27"/>
      <c r="S290" s="27"/>
      <c r="T290" s="35" t="s">
        <v>59</v>
      </c>
      <c r="U290" s="35" t="s">
        <v>2659</v>
      </c>
    </row>
    <row r="291" spans="13:21" hidden="1">
      <c r="M291" s="31">
        <v>303</v>
      </c>
      <c r="N291" s="32" t="s">
        <v>2421</v>
      </c>
      <c r="O291" s="33">
        <v>12</v>
      </c>
      <c r="P291" s="27"/>
      <c r="Q291" s="27"/>
      <c r="R291" s="27"/>
      <c r="S291" s="27"/>
      <c r="T291" s="35" t="s">
        <v>60</v>
      </c>
      <c r="U291" s="35" t="s">
        <v>61</v>
      </c>
    </row>
    <row r="292" spans="13:21" hidden="1">
      <c r="M292" s="31">
        <v>304</v>
      </c>
      <c r="N292" s="32" t="s">
        <v>2746</v>
      </c>
      <c r="O292" s="33">
        <v>18</v>
      </c>
      <c r="P292" s="27"/>
      <c r="Q292" s="27"/>
      <c r="R292" s="27"/>
      <c r="S292" s="27"/>
      <c r="T292" s="35" t="s">
        <v>62</v>
      </c>
      <c r="U292" s="35" t="s">
        <v>2660</v>
      </c>
    </row>
    <row r="293" spans="13:21" hidden="1">
      <c r="M293" s="31">
        <v>306</v>
      </c>
      <c r="N293" s="32" t="s">
        <v>2567</v>
      </c>
      <c r="O293" s="33">
        <v>19</v>
      </c>
      <c r="P293" s="27"/>
      <c r="Q293" s="27"/>
      <c r="R293" s="27"/>
      <c r="S293" s="27"/>
      <c r="T293" s="35" t="s">
        <v>63</v>
      </c>
      <c r="U293" s="35" t="s">
        <v>64</v>
      </c>
    </row>
    <row r="294" spans="13:21" hidden="1">
      <c r="M294" s="31">
        <v>307</v>
      </c>
      <c r="N294" s="32" t="s">
        <v>2641</v>
      </c>
      <c r="O294" s="33">
        <v>10</v>
      </c>
      <c r="P294" s="27"/>
      <c r="Q294" s="27"/>
      <c r="R294" s="27"/>
      <c r="S294" s="27"/>
      <c r="T294" s="35" t="s">
        <v>65</v>
      </c>
      <c r="U294" s="35" t="s">
        <v>66</v>
      </c>
    </row>
    <row r="295" spans="13:21" hidden="1">
      <c r="M295" s="31">
        <v>308</v>
      </c>
      <c r="N295" s="32" t="s">
        <v>2568</v>
      </c>
      <c r="O295" s="33">
        <v>19</v>
      </c>
      <c r="P295" s="27"/>
      <c r="Q295" s="27"/>
      <c r="R295" s="27"/>
      <c r="S295" s="27"/>
      <c r="T295" s="35" t="s">
        <v>67</v>
      </c>
      <c r="U295" s="35" t="s">
        <v>2661</v>
      </c>
    </row>
    <row r="296" spans="13:21" hidden="1">
      <c r="M296" s="31">
        <v>309</v>
      </c>
      <c r="N296" s="32" t="s">
        <v>2422</v>
      </c>
      <c r="O296" s="33">
        <v>12</v>
      </c>
      <c r="P296" s="27"/>
      <c r="Q296" s="27"/>
      <c r="R296" s="27"/>
      <c r="S296" s="27"/>
      <c r="T296" s="35" t="s">
        <v>2308</v>
      </c>
      <c r="U296" s="35" t="s">
        <v>1974</v>
      </c>
    </row>
    <row r="297" spans="13:21" hidden="1">
      <c r="M297" s="31">
        <v>310</v>
      </c>
      <c r="N297" s="32" t="s">
        <v>2162</v>
      </c>
      <c r="O297" s="33">
        <v>15</v>
      </c>
      <c r="P297" s="27"/>
      <c r="Q297" s="27"/>
      <c r="R297" s="27"/>
      <c r="S297" s="27"/>
      <c r="T297" s="35" t="s">
        <v>2309</v>
      </c>
      <c r="U297" s="35" t="s">
        <v>1975</v>
      </c>
    </row>
    <row r="298" spans="13:21" hidden="1">
      <c r="M298" s="31">
        <v>311</v>
      </c>
      <c r="N298" s="32" t="s">
        <v>1373</v>
      </c>
      <c r="O298" s="33">
        <v>2</v>
      </c>
      <c r="P298" s="27"/>
      <c r="Q298" s="27"/>
      <c r="R298" s="27"/>
      <c r="S298" s="27"/>
      <c r="T298" s="35" t="s">
        <v>2310</v>
      </c>
      <c r="U298" s="35" t="s">
        <v>2311</v>
      </c>
    </row>
    <row r="299" spans="13:21" hidden="1">
      <c r="M299" s="31">
        <v>312</v>
      </c>
      <c r="N299" s="32" t="s">
        <v>2215</v>
      </c>
      <c r="O299" s="33">
        <v>14</v>
      </c>
      <c r="P299" s="27"/>
      <c r="Q299" s="27"/>
      <c r="R299" s="27"/>
      <c r="S299" s="27"/>
      <c r="T299" s="35" t="s">
        <v>2312</v>
      </c>
      <c r="U299" s="35" t="s">
        <v>2313</v>
      </c>
    </row>
    <row r="300" spans="13:21" hidden="1">
      <c r="M300" s="31">
        <v>313</v>
      </c>
      <c r="N300" s="32" t="s">
        <v>1814</v>
      </c>
      <c r="O300" s="33">
        <v>9</v>
      </c>
      <c r="P300" s="27"/>
      <c r="Q300" s="27"/>
      <c r="R300" s="27"/>
      <c r="S300" s="27"/>
      <c r="T300" s="35" t="s">
        <v>2314</v>
      </c>
      <c r="U300" s="35" t="s">
        <v>2315</v>
      </c>
    </row>
    <row r="301" spans="13:21" hidden="1">
      <c r="M301" s="31">
        <v>314</v>
      </c>
      <c r="N301" s="32" t="s">
        <v>2618</v>
      </c>
      <c r="O301" s="33">
        <v>17</v>
      </c>
      <c r="P301" s="27"/>
      <c r="Q301" s="27"/>
      <c r="R301" s="27"/>
      <c r="S301" s="27"/>
      <c r="T301" s="35" t="s">
        <v>2316</v>
      </c>
      <c r="U301" s="35" t="s">
        <v>2317</v>
      </c>
    </row>
    <row r="302" spans="13:21" hidden="1">
      <c r="M302" s="31">
        <v>315</v>
      </c>
      <c r="N302" s="32" t="s">
        <v>2972</v>
      </c>
      <c r="O302" s="33">
        <v>4</v>
      </c>
      <c r="P302" s="27"/>
      <c r="Q302" s="27"/>
      <c r="R302" s="27"/>
      <c r="S302" s="27"/>
      <c r="T302" s="35" t="s">
        <v>2318</v>
      </c>
      <c r="U302" s="35" t="s">
        <v>2319</v>
      </c>
    </row>
    <row r="303" spans="13:21" hidden="1">
      <c r="M303" s="31">
        <v>316</v>
      </c>
      <c r="N303" s="32" t="s">
        <v>491</v>
      </c>
      <c r="O303" s="33">
        <v>13</v>
      </c>
      <c r="P303" s="27"/>
      <c r="Q303" s="27"/>
      <c r="R303" s="27"/>
      <c r="S303" s="27"/>
      <c r="T303" s="35" t="s">
        <v>2320</v>
      </c>
      <c r="U303" s="35" t="s">
        <v>2321</v>
      </c>
    </row>
    <row r="304" spans="13:21" hidden="1">
      <c r="M304" s="31">
        <v>317</v>
      </c>
      <c r="N304" s="32" t="s">
        <v>492</v>
      </c>
      <c r="O304" s="33">
        <v>13</v>
      </c>
      <c r="P304" s="27"/>
      <c r="Q304" s="27"/>
      <c r="R304" s="27"/>
      <c r="S304" s="27"/>
      <c r="T304" s="35" t="s">
        <v>2322</v>
      </c>
      <c r="U304" s="35" t="s">
        <v>2323</v>
      </c>
    </row>
    <row r="305" spans="13:21" hidden="1">
      <c r="M305" s="31">
        <v>318</v>
      </c>
      <c r="N305" s="32" t="s">
        <v>2402</v>
      </c>
      <c r="O305" s="33">
        <v>11</v>
      </c>
      <c r="P305" s="27"/>
      <c r="Q305" s="27"/>
      <c r="R305" s="27"/>
      <c r="S305" s="27"/>
      <c r="T305" s="35" t="s">
        <v>2324</v>
      </c>
      <c r="U305" s="35" t="s">
        <v>2325</v>
      </c>
    </row>
    <row r="306" spans="13:21" hidden="1">
      <c r="M306" s="31">
        <v>320</v>
      </c>
      <c r="N306" s="32" t="s">
        <v>493</v>
      </c>
      <c r="O306" s="33">
        <v>13</v>
      </c>
      <c r="P306" s="27"/>
      <c r="Q306" s="27"/>
      <c r="R306" s="27"/>
      <c r="S306" s="27"/>
      <c r="T306" s="35" t="s">
        <v>2326</v>
      </c>
      <c r="U306" s="35" t="s">
        <v>2327</v>
      </c>
    </row>
    <row r="307" spans="13:21" hidden="1">
      <c r="M307" s="31">
        <v>321</v>
      </c>
      <c r="N307" s="32" t="s">
        <v>2747</v>
      </c>
      <c r="O307" s="33">
        <v>18</v>
      </c>
      <c r="P307" s="27"/>
      <c r="Q307" s="27"/>
      <c r="R307" s="27"/>
      <c r="S307" s="27"/>
      <c r="T307" s="35" t="s">
        <v>2328</v>
      </c>
      <c r="U307" s="35" t="s">
        <v>2329</v>
      </c>
    </row>
    <row r="308" spans="13:21" hidden="1">
      <c r="M308" s="31">
        <v>323</v>
      </c>
      <c r="N308" s="32" t="s">
        <v>1815</v>
      </c>
      <c r="O308" s="33">
        <v>9</v>
      </c>
      <c r="P308" s="27"/>
      <c r="Q308" s="27"/>
      <c r="R308" s="27"/>
      <c r="S308" s="27"/>
      <c r="T308" s="35" t="s">
        <v>2330</v>
      </c>
      <c r="U308" s="35" t="s">
        <v>2331</v>
      </c>
    </row>
    <row r="309" spans="13:21" hidden="1">
      <c r="M309" s="31">
        <v>324</v>
      </c>
      <c r="N309" s="32" t="s">
        <v>1770</v>
      </c>
      <c r="O309" s="33">
        <v>6</v>
      </c>
      <c r="P309" s="27"/>
      <c r="Q309" s="27"/>
      <c r="R309" s="27"/>
      <c r="S309" s="27"/>
      <c r="T309" s="35" t="s">
        <v>2332</v>
      </c>
      <c r="U309" s="35" t="s">
        <v>2333</v>
      </c>
    </row>
    <row r="310" spans="13:21" hidden="1">
      <c r="M310" s="31">
        <v>325</v>
      </c>
      <c r="N310" s="32" t="s">
        <v>2216</v>
      </c>
      <c r="O310" s="33">
        <v>14</v>
      </c>
      <c r="P310" s="27"/>
      <c r="Q310" s="27"/>
      <c r="R310" s="27"/>
      <c r="S310" s="27"/>
      <c r="T310" s="35" t="s">
        <v>2334</v>
      </c>
      <c r="U310" s="35" t="s">
        <v>1976</v>
      </c>
    </row>
    <row r="311" spans="13:21" hidden="1">
      <c r="M311" s="31">
        <v>326</v>
      </c>
      <c r="N311" s="32" t="s">
        <v>1742</v>
      </c>
      <c r="O311" s="33">
        <v>5</v>
      </c>
      <c r="P311" s="27"/>
      <c r="Q311" s="27"/>
      <c r="R311" s="27"/>
      <c r="S311" s="27"/>
      <c r="T311" s="35" t="s">
        <v>2335</v>
      </c>
      <c r="U311" s="35" t="s">
        <v>1977</v>
      </c>
    </row>
    <row r="312" spans="13:21" hidden="1">
      <c r="M312" s="31">
        <v>327</v>
      </c>
      <c r="N312" s="32" t="s">
        <v>2217</v>
      </c>
      <c r="O312" s="33">
        <v>14</v>
      </c>
      <c r="P312" s="27"/>
      <c r="Q312" s="27"/>
      <c r="R312" s="27"/>
      <c r="S312" s="27"/>
      <c r="T312" s="35" t="s">
        <v>2336</v>
      </c>
      <c r="U312" s="35" t="s">
        <v>2200</v>
      </c>
    </row>
    <row r="313" spans="13:21" hidden="1">
      <c r="M313" s="31">
        <v>328</v>
      </c>
      <c r="N313" s="32" t="s">
        <v>2954</v>
      </c>
      <c r="O313" s="33">
        <v>3</v>
      </c>
      <c r="P313" s="27"/>
      <c r="Q313" s="27"/>
      <c r="R313" s="27"/>
      <c r="S313" s="27"/>
      <c r="T313" s="35" t="s">
        <v>2201</v>
      </c>
      <c r="U313" s="35" t="s">
        <v>2202</v>
      </c>
    </row>
    <row r="314" spans="13:21" hidden="1">
      <c r="M314" s="31">
        <v>329</v>
      </c>
      <c r="N314" s="32" t="s">
        <v>1374</v>
      </c>
      <c r="O314" s="33">
        <v>2</v>
      </c>
      <c r="P314" s="27"/>
      <c r="Q314" s="27"/>
      <c r="R314" s="27"/>
      <c r="S314" s="27"/>
      <c r="T314" s="35" t="s">
        <v>2203</v>
      </c>
      <c r="U314" s="35" t="s">
        <v>1978</v>
      </c>
    </row>
    <row r="315" spans="13:21" hidden="1">
      <c r="M315" s="31">
        <v>330</v>
      </c>
      <c r="N315" s="32" t="s">
        <v>2748</v>
      </c>
      <c r="O315" s="33">
        <v>18</v>
      </c>
      <c r="P315" s="27"/>
      <c r="Q315" s="27"/>
      <c r="R315" s="27"/>
      <c r="S315" s="27"/>
      <c r="T315" s="35" t="s">
        <v>2204</v>
      </c>
      <c r="U315" s="35" t="s">
        <v>2205</v>
      </c>
    </row>
    <row r="316" spans="13:21" hidden="1">
      <c r="M316" s="31">
        <v>331</v>
      </c>
      <c r="N316" s="32" t="s">
        <v>1339</v>
      </c>
      <c r="O316" s="33">
        <v>1</v>
      </c>
      <c r="P316" s="27"/>
      <c r="Q316" s="27"/>
      <c r="R316" s="27"/>
      <c r="S316" s="27"/>
      <c r="T316" s="35" t="s">
        <v>2206</v>
      </c>
      <c r="U316" s="35" t="s">
        <v>2207</v>
      </c>
    </row>
    <row r="317" spans="13:21" hidden="1">
      <c r="M317" s="31">
        <v>332</v>
      </c>
      <c r="N317" s="32" t="s">
        <v>2642</v>
      </c>
      <c r="O317" s="33">
        <v>10</v>
      </c>
      <c r="P317" s="27"/>
      <c r="Q317" s="27"/>
      <c r="R317" s="27"/>
      <c r="S317" s="27"/>
      <c r="T317" s="35" t="s">
        <v>2208</v>
      </c>
      <c r="U317" s="35" t="s">
        <v>2209</v>
      </c>
    </row>
    <row r="318" spans="13:21" hidden="1">
      <c r="M318" s="31">
        <v>333</v>
      </c>
      <c r="N318" s="32" t="s">
        <v>1640</v>
      </c>
      <c r="O318" s="33">
        <v>4</v>
      </c>
      <c r="P318" s="27"/>
      <c r="Q318" s="27"/>
      <c r="R318" s="27"/>
      <c r="S318" s="27"/>
      <c r="T318" s="35" t="s">
        <v>1495</v>
      </c>
      <c r="U318" s="35" t="s">
        <v>2890</v>
      </c>
    </row>
    <row r="319" spans="13:21" hidden="1">
      <c r="M319" s="31">
        <v>334</v>
      </c>
      <c r="N319" s="32" t="s">
        <v>2403</v>
      </c>
      <c r="O319" s="33">
        <v>11</v>
      </c>
      <c r="P319" s="27"/>
      <c r="Q319" s="27"/>
      <c r="R319" s="27"/>
      <c r="S319" s="27"/>
      <c r="T319" s="35" t="s">
        <v>2891</v>
      </c>
      <c r="U319" s="35" t="s">
        <v>2892</v>
      </c>
    </row>
    <row r="320" spans="13:21" hidden="1">
      <c r="M320" s="31">
        <v>335</v>
      </c>
      <c r="N320" s="32" t="s">
        <v>435</v>
      </c>
      <c r="O320" s="33">
        <v>19</v>
      </c>
      <c r="P320" s="27"/>
      <c r="Q320" s="27"/>
      <c r="R320" s="27"/>
      <c r="S320" s="27"/>
      <c r="T320" s="35" t="s">
        <v>2893</v>
      </c>
      <c r="U320" s="35" t="s">
        <v>2894</v>
      </c>
    </row>
    <row r="321" spans="13:21" hidden="1">
      <c r="M321" s="31">
        <v>337</v>
      </c>
      <c r="N321" s="32" t="s">
        <v>2619</v>
      </c>
      <c r="O321" s="33">
        <v>17</v>
      </c>
      <c r="P321" s="27"/>
      <c r="Q321" s="27"/>
      <c r="R321" s="27"/>
      <c r="S321" s="27"/>
      <c r="T321" s="35" t="s">
        <v>2895</v>
      </c>
      <c r="U321" s="35" t="s">
        <v>2896</v>
      </c>
    </row>
    <row r="322" spans="13:21" hidden="1">
      <c r="M322" s="31">
        <v>338</v>
      </c>
      <c r="N322" s="32" t="s">
        <v>2423</v>
      </c>
      <c r="O322" s="33">
        <v>12</v>
      </c>
      <c r="P322" s="27"/>
      <c r="Q322" s="27"/>
      <c r="R322" s="27"/>
      <c r="S322" s="27"/>
      <c r="T322" s="35" t="s">
        <v>2897</v>
      </c>
      <c r="U322" s="35" t="s">
        <v>2898</v>
      </c>
    </row>
    <row r="323" spans="13:21" hidden="1">
      <c r="M323" s="31">
        <v>339</v>
      </c>
      <c r="N323" s="32" t="s">
        <v>2620</v>
      </c>
      <c r="O323" s="33">
        <v>17</v>
      </c>
      <c r="P323" s="27"/>
      <c r="Q323" s="27"/>
      <c r="R323" s="27"/>
      <c r="S323" s="27"/>
      <c r="T323" s="35" t="s">
        <v>2899</v>
      </c>
      <c r="U323" s="35" t="s">
        <v>2900</v>
      </c>
    </row>
    <row r="324" spans="13:21" hidden="1">
      <c r="M324" s="31">
        <v>340</v>
      </c>
      <c r="N324" s="32" t="s">
        <v>2218</v>
      </c>
      <c r="O324" s="33">
        <v>14</v>
      </c>
      <c r="P324" s="27"/>
      <c r="Q324" s="27"/>
      <c r="R324" s="27"/>
      <c r="S324" s="27"/>
      <c r="T324" s="35" t="s">
        <v>2901</v>
      </c>
      <c r="U324" s="35" t="s">
        <v>664</v>
      </c>
    </row>
    <row r="325" spans="13:21" hidden="1">
      <c r="M325" s="31">
        <v>341</v>
      </c>
      <c r="N325" s="32" t="s">
        <v>2621</v>
      </c>
      <c r="O325" s="33">
        <v>17</v>
      </c>
      <c r="P325" s="27"/>
      <c r="Q325" s="27"/>
      <c r="R325" s="27"/>
      <c r="S325" s="27"/>
      <c r="T325" s="35" t="s">
        <v>665</v>
      </c>
      <c r="U325" s="35" t="s">
        <v>298</v>
      </c>
    </row>
    <row r="326" spans="13:21" hidden="1">
      <c r="M326" s="31">
        <v>342</v>
      </c>
      <c r="N326" s="32" t="s">
        <v>1879</v>
      </c>
      <c r="O326" s="33">
        <v>20</v>
      </c>
      <c r="P326" s="27"/>
      <c r="Q326" s="27"/>
      <c r="R326" s="27"/>
      <c r="S326" s="27"/>
      <c r="T326" s="35" t="s">
        <v>299</v>
      </c>
      <c r="U326" s="35" t="s">
        <v>300</v>
      </c>
    </row>
    <row r="327" spans="13:21" hidden="1">
      <c r="M327" s="31">
        <v>343</v>
      </c>
      <c r="N327" s="32" t="s">
        <v>141</v>
      </c>
      <c r="O327" s="33">
        <v>19</v>
      </c>
      <c r="P327" s="27"/>
      <c r="Q327" s="27"/>
      <c r="R327" s="27"/>
      <c r="S327" s="27"/>
      <c r="T327" s="35" t="s">
        <v>301</v>
      </c>
      <c r="U327" s="35" t="s">
        <v>302</v>
      </c>
    </row>
    <row r="328" spans="13:21" hidden="1">
      <c r="M328" s="31">
        <v>344</v>
      </c>
      <c r="N328" s="32" t="s">
        <v>494</v>
      </c>
      <c r="O328" s="33">
        <v>13</v>
      </c>
      <c r="P328" s="27"/>
      <c r="Q328" s="27"/>
      <c r="R328" s="27"/>
      <c r="S328" s="27"/>
      <c r="T328" s="35" t="s">
        <v>303</v>
      </c>
      <c r="U328" s="35" t="s">
        <v>304</v>
      </c>
    </row>
    <row r="329" spans="13:21" hidden="1">
      <c r="M329" s="31">
        <v>345</v>
      </c>
      <c r="N329" s="32" t="s">
        <v>495</v>
      </c>
      <c r="O329" s="33">
        <v>13</v>
      </c>
      <c r="P329" s="27"/>
      <c r="Q329" s="27"/>
      <c r="R329" s="27"/>
      <c r="S329" s="27"/>
      <c r="T329" s="35" t="s">
        <v>305</v>
      </c>
      <c r="U329" s="35" t="s">
        <v>306</v>
      </c>
    </row>
    <row r="330" spans="13:21" hidden="1">
      <c r="M330" s="31">
        <v>346</v>
      </c>
      <c r="N330" s="32" t="s">
        <v>2219</v>
      </c>
      <c r="O330" s="33">
        <v>14</v>
      </c>
      <c r="P330" s="27"/>
      <c r="Q330" s="27"/>
      <c r="R330" s="27"/>
      <c r="S330" s="27"/>
      <c r="T330" s="35" t="s">
        <v>307</v>
      </c>
      <c r="U330" s="35" t="s">
        <v>308</v>
      </c>
    </row>
    <row r="331" spans="13:21" hidden="1">
      <c r="M331" s="31">
        <v>347</v>
      </c>
      <c r="N331" s="32" t="s">
        <v>2955</v>
      </c>
      <c r="O331" s="33">
        <v>3</v>
      </c>
      <c r="P331" s="27"/>
      <c r="Q331" s="27"/>
      <c r="R331" s="27"/>
      <c r="S331" s="27"/>
      <c r="T331" s="35" t="s">
        <v>309</v>
      </c>
      <c r="U331" s="35" t="s">
        <v>310</v>
      </c>
    </row>
    <row r="332" spans="13:21" hidden="1">
      <c r="M332" s="31">
        <v>348</v>
      </c>
      <c r="N332" s="32" t="s">
        <v>2749</v>
      </c>
      <c r="O332" s="33">
        <v>18</v>
      </c>
      <c r="P332" s="27"/>
      <c r="Q332" s="27"/>
      <c r="R332" s="27"/>
      <c r="S332" s="27"/>
      <c r="T332" s="35" t="s">
        <v>311</v>
      </c>
      <c r="U332" s="35" t="s">
        <v>312</v>
      </c>
    </row>
    <row r="333" spans="13:21" hidden="1">
      <c r="M333" s="31">
        <v>349</v>
      </c>
      <c r="N333" s="32" t="s">
        <v>496</v>
      </c>
      <c r="O333" s="33">
        <v>13</v>
      </c>
      <c r="P333" s="27"/>
      <c r="Q333" s="27"/>
      <c r="R333" s="27"/>
      <c r="S333" s="27"/>
      <c r="T333" s="35" t="s">
        <v>313</v>
      </c>
      <c r="U333" s="35" t="s">
        <v>314</v>
      </c>
    </row>
    <row r="334" spans="13:21" hidden="1">
      <c r="M334" s="31">
        <v>350</v>
      </c>
      <c r="N334" s="32" t="s">
        <v>2622</v>
      </c>
      <c r="O334" s="33">
        <v>17</v>
      </c>
      <c r="P334" s="27"/>
      <c r="Q334" s="27"/>
      <c r="R334" s="27"/>
      <c r="S334" s="27"/>
      <c r="T334" s="35" t="s">
        <v>315</v>
      </c>
      <c r="U334" s="35" t="s">
        <v>316</v>
      </c>
    </row>
    <row r="335" spans="13:21" hidden="1">
      <c r="M335" s="31">
        <v>351</v>
      </c>
      <c r="N335" s="32" t="s">
        <v>2404</v>
      </c>
      <c r="O335" s="33">
        <v>11</v>
      </c>
      <c r="P335" s="27"/>
      <c r="Q335" s="27"/>
      <c r="R335" s="27"/>
      <c r="S335" s="27"/>
      <c r="T335" s="35" t="s">
        <v>317</v>
      </c>
      <c r="U335" s="35" t="s">
        <v>318</v>
      </c>
    </row>
    <row r="336" spans="13:21" hidden="1">
      <c r="M336" s="31">
        <v>352</v>
      </c>
      <c r="N336" s="32" t="s">
        <v>1375</v>
      </c>
      <c r="O336" s="33">
        <v>2</v>
      </c>
      <c r="P336" s="27"/>
      <c r="Q336" s="27"/>
      <c r="R336" s="27"/>
      <c r="S336" s="27"/>
      <c r="T336" s="35" t="s">
        <v>319</v>
      </c>
      <c r="U336" s="35" t="s">
        <v>320</v>
      </c>
    </row>
    <row r="337" spans="13:21" hidden="1">
      <c r="M337" s="31">
        <v>354</v>
      </c>
      <c r="N337" s="32" t="s">
        <v>498</v>
      </c>
      <c r="O337" s="33">
        <v>13</v>
      </c>
      <c r="P337" s="27"/>
      <c r="Q337" s="27"/>
      <c r="R337" s="27"/>
      <c r="S337" s="27"/>
      <c r="T337" s="35" t="s">
        <v>321</v>
      </c>
      <c r="U337" s="35" t="s">
        <v>322</v>
      </c>
    </row>
    <row r="338" spans="13:21" hidden="1">
      <c r="M338" s="31">
        <v>355</v>
      </c>
      <c r="N338" s="32" t="s">
        <v>1880</v>
      </c>
      <c r="O338" s="33">
        <v>20</v>
      </c>
      <c r="P338" s="27"/>
      <c r="Q338" s="27"/>
      <c r="R338" s="27"/>
      <c r="S338" s="27"/>
      <c r="T338" s="35" t="s">
        <v>323</v>
      </c>
      <c r="U338" s="35" t="s">
        <v>324</v>
      </c>
    </row>
    <row r="339" spans="13:21" hidden="1">
      <c r="M339" s="31">
        <v>356</v>
      </c>
      <c r="N339" s="32" t="s">
        <v>1341</v>
      </c>
      <c r="O339" s="33">
        <v>1</v>
      </c>
      <c r="P339" s="27"/>
      <c r="Q339" s="27"/>
      <c r="R339" s="27"/>
      <c r="S339" s="27"/>
      <c r="T339" s="35" t="s">
        <v>325</v>
      </c>
      <c r="U339" s="35" t="s">
        <v>1979</v>
      </c>
    </row>
    <row r="340" spans="13:21" hidden="1">
      <c r="M340" s="31">
        <v>357</v>
      </c>
      <c r="N340" s="32" t="s">
        <v>2233</v>
      </c>
      <c r="O340" s="33">
        <v>15</v>
      </c>
      <c r="P340" s="27"/>
      <c r="Q340" s="27"/>
      <c r="R340" s="27"/>
      <c r="S340" s="27"/>
      <c r="T340" s="35" t="s">
        <v>326</v>
      </c>
      <c r="U340" s="35" t="s">
        <v>327</v>
      </c>
    </row>
    <row r="341" spans="13:21" hidden="1">
      <c r="M341" s="31">
        <v>358</v>
      </c>
      <c r="N341" s="32" t="s">
        <v>2471</v>
      </c>
      <c r="O341" s="33">
        <v>17</v>
      </c>
      <c r="P341" s="27"/>
      <c r="Q341" s="27"/>
      <c r="R341" s="27"/>
      <c r="S341" s="27"/>
      <c r="T341" s="35" t="s">
        <v>328</v>
      </c>
      <c r="U341" s="35" t="s">
        <v>329</v>
      </c>
    </row>
    <row r="342" spans="13:21" hidden="1">
      <c r="M342" s="31">
        <v>359</v>
      </c>
      <c r="N342" s="32" t="s">
        <v>2750</v>
      </c>
      <c r="O342" s="33">
        <v>18</v>
      </c>
      <c r="P342" s="27"/>
      <c r="Q342" s="27"/>
      <c r="R342" s="27"/>
      <c r="S342" s="27"/>
      <c r="T342" s="35" t="s">
        <v>330</v>
      </c>
      <c r="U342" s="35" t="s">
        <v>331</v>
      </c>
    </row>
    <row r="343" spans="13:21" hidden="1">
      <c r="M343" s="31">
        <v>360</v>
      </c>
      <c r="N343" s="32" t="s">
        <v>2487</v>
      </c>
      <c r="O343" s="33">
        <v>8</v>
      </c>
      <c r="P343" s="27"/>
      <c r="Q343" s="27"/>
      <c r="R343" s="27"/>
      <c r="S343" s="27"/>
      <c r="T343" s="35" t="s">
        <v>332</v>
      </c>
      <c r="U343" s="35" t="s">
        <v>1980</v>
      </c>
    </row>
    <row r="344" spans="13:21" hidden="1">
      <c r="M344" s="31">
        <v>361</v>
      </c>
      <c r="N344" s="32" t="s">
        <v>2220</v>
      </c>
      <c r="O344" s="33">
        <v>14</v>
      </c>
      <c r="P344" s="27"/>
      <c r="Q344" s="27"/>
      <c r="R344" s="27"/>
      <c r="S344" s="27"/>
      <c r="T344" s="35" t="s">
        <v>620</v>
      </c>
      <c r="U344" s="35" t="s">
        <v>1981</v>
      </c>
    </row>
    <row r="345" spans="13:21" hidden="1">
      <c r="M345" s="31">
        <v>362</v>
      </c>
      <c r="N345" s="32" t="s">
        <v>1342</v>
      </c>
      <c r="O345" s="33">
        <v>1</v>
      </c>
      <c r="P345" s="27"/>
      <c r="Q345" s="27"/>
      <c r="R345" s="27"/>
      <c r="S345" s="27"/>
      <c r="T345" s="35" t="s">
        <v>621</v>
      </c>
      <c r="U345" s="35" t="s">
        <v>1982</v>
      </c>
    </row>
    <row r="346" spans="13:21" hidden="1">
      <c r="M346" s="31">
        <v>363</v>
      </c>
      <c r="N346" s="32" t="s">
        <v>2488</v>
      </c>
      <c r="O346" s="33">
        <v>8</v>
      </c>
      <c r="P346" s="27"/>
      <c r="Q346" s="27"/>
      <c r="R346" s="27"/>
      <c r="S346" s="27"/>
      <c r="T346" s="35" t="s">
        <v>622</v>
      </c>
      <c r="U346" s="35" t="s">
        <v>623</v>
      </c>
    </row>
    <row r="347" spans="13:21" hidden="1">
      <c r="M347" s="31">
        <v>364</v>
      </c>
      <c r="N347" s="32" t="s">
        <v>1376</v>
      </c>
      <c r="O347" s="33">
        <v>2</v>
      </c>
      <c r="P347" s="27"/>
      <c r="Q347" s="27"/>
      <c r="R347" s="27"/>
      <c r="S347" s="27"/>
      <c r="T347" s="35" t="s">
        <v>624</v>
      </c>
      <c r="U347" s="35" t="s">
        <v>625</v>
      </c>
    </row>
    <row r="348" spans="13:21" hidden="1">
      <c r="M348" s="31">
        <v>365</v>
      </c>
      <c r="N348" s="32" t="s">
        <v>1641</v>
      </c>
      <c r="O348" s="33">
        <v>4</v>
      </c>
      <c r="P348" s="27"/>
      <c r="Q348" s="27"/>
      <c r="R348" s="27"/>
      <c r="S348" s="27"/>
      <c r="T348" s="35" t="s">
        <v>626</v>
      </c>
      <c r="U348" s="35" t="s">
        <v>627</v>
      </c>
    </row>
    <row r="349" spans="13:21" hidden="1">
      <c r="M349" s="31">
        <v>366</v>
      </c>
      <c r="N349" s="32" t="s">
        <v>1772</v>
      </c>
      <c r="O349" s="33">
        <v>6</v>
      </c>
      <c r="P349" s="27"/>
      <c r="Q349" s="27"/>
      <c r="R349" s="27"/>
      <c r="S349" s="27"/>
      <c r="T349" s="35" t="s">
        <v>628</v>
      </c>
      <c r="U349" s="35" t="s">
        <v>629</v>
      </c>
    </row>
    <row r="350" spans="13:21" hidden="1">
      <c r="M350" s="31">
        <v>368</v>
      </c>
      <c r="N350" s="32" t="s">
        <v>2751</v>
      </c>
      <c r="O350" s="33">
        <v>18</v>
      </c>
      <c r="P350" s="27"/>
      <c r="Q350" s="27"/>
      <c r="R350" s="27"/>
      <c r="S350" s="27"/>
      <c r="T350" s="35" t="s">
        <v>630</v>
      </c>
      <c r="U350" s="35" t="s">
        <v>631</v>
      </c>
    </row>
    <row r="351" spans="13:21" hidden="1">
      <c r="M351" s="31">
        <v>369</v>
      </c>
      <c r="N351" s="32" t="s">
        <v>2489</v>
      </c>
      <c r="O351" s="33">
        <v>8</v>
      </c>
      <c r="P351" s="27"/>
      <c r="Q351" s="27"/>
      <c r="R351" s="27"/>
      <c r="S351" s="27"/>
      <c r="T351" s="35" t="s">
        <v>632</v>
      </c>
      <c r="U351" s="35" t="s">
        <v>1983</v>
      </c>
    </row>
    <row r="352" spans="13:21" hidden="1">
      <c r="M352" s="31">
        <v>371</v>
      </c>
      <c r="N352" s="32" t="s">
        <v>500</v>
      </c>
      <c r="O352" s="33">
        <v>13</v>
      </c>
      <c r="P352" s="27"/>
      <c r="Q352" s="27"/>
      <c r="R352" s="27"/>
      <c r="S352" s="27"/>
      <c r="T352" s="35" t="s">
        <v>633</v>
      </c>
      <c r="U352" s="35" t="s">
        <v>634</v>
      </c>
    </row>
    <row r="353" spans="13:21" hidden="1">
      <c r="M353" s="31">
        <v>372</v>
      </c>
      <c r="N353" s="32" t="s">
        <v>2424</v>
      </c>
      <c r="O353" s="33">
        <v>12</v>
      </c>
      <c r="P353" s="27"/>
      <c r="Q353" s="27"/>
      <c r="R353" s="27"/>
      <c r="S353" s="27"/>
      <c r="T353" s="35" t="s">
        <v>635</v>
      </c>
      <c r="U353" s="35" t="s">
        <v>636</v>
      </c>
    </row>
    <row r="354" spans="13:21" hidden="1">
      <c r="M354" s="31">
        <v>373</v>
      </c>
      <c r="N354" s="32" t="s">
        <v>2490</v>
      </c>
      <c r="O354" s="33">
        <v>8</v>
      </c>
      <c r="P354" s="27"/>
      <c r="Q354" s="27"/>
      <c r="R354" s="27"/>
      <c r="S354" s="27"/>
      <c r="T354" s="35" t="s">
        <v>637</v>
      </c>
      <c r="U354" s="35" t="s">
        <v>638</v>
      </c>
    </row>
    <row r="355" spans="13:21" hidden="1">
      <c r="M355" s="31">
        <v>374</v>
      </c>
      <c r="N355" s="32" t="s">
        <v>2752</v>
      </c>
      <c r="O355" s="33">
        <v>18</v>
      </c>
      <c r="P355" s="27"/>
      <c r="Q355" s="27"/>
      <c r="R355" s="27"/>
      <c r="S355" s="27"/>
      <c r="T355" s="35" t="s">
        <v>639</v>
      </c>
      <c r="U355" s="35" t="s">
        <v>640</v>
      </c>
    </row>
    <row r="356" spans="13:21" hidden="1">
      <c r="M356" s="31">
        <v>375</v>
      </c>
      <c r="N356" s="32" t="s">
        <v>1790</v>
      </c>
      <c r="O356" s="33">
        <v>7</v>
      </c>
      <c r="P356" s="27"/>
      <c r="Q356" s="27"/>
      <c r="R356" s="27"/>
      <c r="S356" s="27"/>
      <c r="T356" s="35" t="s">
        <v>641</v>
      </c>
      <c r="U356" s="35" t="s">
        <v>642</v>
      </c>
    </row>
    <row r="357" spans="13:21" hidden="1">
      <c r="M357" s="31">
        <v>376</v>
      </c>
      <c r="N357" s="32" t="s">
        <v>1344</v>
      </c>
      <c r="O357" s="33">
        <v>1</v>
      </c>
      <c r="P357" s="27"/>
      <c r="Q357" s="27"/>
      <c r="R357" s="27"/>
      <c r="S357" s="27"/>
      <c r="T357" s="35" t="s">
        <v>643</v>
      </c>
      <c r="U357" s="35" t="s">
        <v>644</v>
      </c>
    </row>
    <row r="358" spans="13:21" hidden="1">
      <c r="M358" s="31">
        <v>377</v>
      </c>
      <c r="N358" s="32" t="s">
        <v>2236</v>
      </c>
      <c r="O358" s="33">
        <v>15</v>
      </c>
      <c r="P358" s="27"/>
      <c r="Q358" s="27"/>
      <c r="R358" s="27"/>
      <c r="S358" s="27"/>
      <c r="T358" s="35" t="s">
        <v>645</v>
      </c>
      <c r="U358" s="35" t="s">
        <v>646</v>
      </c>
    </row>
    <row r="359" spans="13:21" hidden="1">
      <c r="M359" s="31">
        <v>378</v>
      </c>
      <c r="N359" s="32" t="s">
        <v>1643</v>
      </c>
      <c r="O359" s="33">
        <v>4</v>
      </c>
      <c r="P359" s="27"/>
      <c r="Q359" s="27"/>
      <c r="R359" s="27"/>
      <c r="S359" s="27"/>
      <c r="T359" s="35" t="s">
        <v>647</v>
      </c>
      <c r="U359" s="35" t="s">
        <v>648</v>
      </c>
    </row>
    <row r="360" spans="13:21" hidden="1">
      <c r="M360" s="31">
        <v>379</v>
      </c>
      <c r="N360" s="32" t="s">
        <v>1701</v>
      </c>
      <c r="O360" s="33">
        <v>13</v>
      </c>
      <c r="P360" s="27"/>
      <c r="Q360" s="27"/>
      <c r="R360" s="27"/>
      <c r="S360" s="27"/>
      <c r="T360" s="35" t="s">
        <v>649</v>
      </c>
      <c r="U360" s="35" t="s">
        <v>650</v>
      </c>
    </row>
    <row r="361" spans="13:21" hidden="1">
      <c r="M361" s="31">
        <v>380</v>
      </c>
      <c r="N361" s="32" t="s">
        <v>1345</v>
      </c>
      <c r="O361" s="33">
        <v>1</v>
      </c>
      <c r="P361" s="27"/>
      <c r="Q361" s="27"/>
      <c r="R361" s="27"/>
      <c r="S361" s="27"/>
      <c r="T361" s="35" t="s">
        <v>651</v>
      </c>
      <c r="U361" s="35" t="s">
        <v>652</v>
      </c>
    </row>
    <row r="362" spans="13:21" hidden="1">
      <c r="M362" s="31">
        <v>381</v>
      </c>
      <c r="N362" s="32" t="s">
        <v>2221</v>
      </c>
      <c r="O362" s="33">
        <v>14</v>
      </c>
      <c r="P362" s="27"/>
      <c r="Q362" s="27"/>
      <c r="R362" s="27"/>
      <c r="S362" s="27"/>
      <c r="T362" s="35" t="s">
        <v>653</v>
      </c>
      <c r="U362" s="35" t="s">
        <v>654</v>
      </c>
    </row>
    <row r="363" spans="13:21" hidden="1">
      <c r="M363" s="31">
        <v>382</v>
      </c>
      <c r="N363" s="32" t="s">
        <v>2473</v>
      </c>
      <c r="O363" s="33">
        <v>17</v>
      </c>
      <c r="P363" s="27"/>
      <c r="Q363" s="27"/>
      <c r="R363" s="27"/>
      <c r="S363" s="27"/>
      <c r="T363" s="35" t="s">
        <v>655</v>
      </c>
      <c r="U363" s="35" t="s">
        <v>656</v>
      </c>
    </row>
    <row r="364" spans="13:21" hidden="1">
      <c r="M364" s="31">
        <v>383</v>
      </c>
      <c r="N364" s="32" t="s">
        <v>2474</v>
      </c>
      <c r="O364" s="33">
        <v>17</v>
      </c>
      <c r="P364" s="27"/>
      <c r="Q364" s="27"/>
      <c r="R364" s="27"/>
      <c r="S364" s="27"/>
      <c r="T364" s="35" t="s">
        <v>657</v>
      </c>
      <c r="U364" s="35" t="s">
        <v>658</v>
      </c>
    </row>
    <row r="365" spans="13:21" hidden="1">
      <c r="M365" s="31">
        <v>385</v>
      </c>
      <c r="N365" s="32" t="s">
        <v>1881</v>
      </c>
      <c r="O365" s="33">
        <v>20</v>
      </c>
      <c r="P365" s="27"/>
      <c r="Q365" s="27"/>
      <c r="R365" s="27"/>
      <c r="S365" s="27"/>
      <c r="T365" s="35" t="s">
        <v>659</v>
      </c>
      <c r="U365" s="35" t="s">
        <v>1984</v>
      </c>
    </row>
    <row r="366" spans="13:21" hidden="1">
      <c r="M366" s="31">
        <v>386</v>
      </c>
      <c r="N366" s="32" t="s">
        <v>2222</v>
      </c>
      <c r="O366" s="33">
        <v>14</v>
      </c>
      <c r="P366" s="27"/>
      <c r="Q366" s="27"/>
      <c r="R366" s="27"/>
      <c r="S366" s="27"/>
      <c r="T366" s="35" t="s">
        <v>660</v>
      </c>
      <c r="U366" s="35" t="s">
        <v>1985</v>
      </c>
    </row>
    <row r="367" spans="13:21" hidden="1">
      <c r="M367" s="31">
        <v>387</v>
      </c>
      <c r="N367" s="32" t="s">
        <v>1817</v>
      </c>
      <c r="O367" s="33">
        <v>9</v>
      </c>
      <c r="P367" s="27"/>
      <c r="Q367" s="27"/>
      <c r="R367" s="27"/>
      <c r="S367" s="27"/>
      <c r="T367" s="35" t="s">
        <v>661</v>
      </c>
      <c r="U367" s="35" t="s">
        <v>212</v>
      </c>
    </row>
    <row r="368" spans="13:21" hidden="1">
      <c r="M368" s="31">
        <v>388</v>
      </c>
      <c r="N368" s="32" t="s">
        <v>2425</v>
      </c>
      <c r="O368" s="33">
        <v>12</v>
      </c>
      <c r="P368" s="27"/>
      <c r="Q368" s="27"/>
      <c r="R368" s="27"/>
      <c r="S368" s="27"/>
      <c r="T368" s="35" t="s">
        <v>213</v>
      </c>
      <c r="U368" s="35" t="s">
        <v>214</v>
      </c>
    </row>
    <row r="369" spans="13:21" hidden="1">
      <c r="M369" s="31">
        <v>389</v>
      </c>
      <c r="N369" s="32" t="s">
        <v>2475</v>
      </c>
      <c r="O369" s="33">
        <v>17</v>
      </c>
      <c r="P369" s="27"/>
      <c r="Q369" s="27"/>
      <c r="R369" s="27"/>
      <c r="S369" s="27"/>
      <c r="T369" s="35" t="s">
        <v>215</v>
      </c>
      <c r="U369" s="35" t="s">
        <v>216</v>
      </c>
    </row>
    <row r="370" spans="13:21" hidden="1">
      <c r="M370" s="31">
        <v>390</v>
      </c>
      <c r="N370" s="32" t="s">
        <v>1792</v>
      </c>
      <c r="O370" s="33">
        <v>7</v>
      </c>
      <c r="P370" s="27"/>
      <c r="Q370" s="27"/>
      <c r="R370" s="27"/>
      <c r="S370" s="27"/>
      <c r="T370" s="35" t="s">
        <v>217</v>
      </c>
      <c r="U370" s="35" t="s">
        <v>218</v>
      </c>
    </row>
    <row r="371" spans="13:21" hidden="1">
      <c r="M371" s="31">
        <v>391</v>
      </c>
      <c r="N371" s="32" t="s">
        <v>2956</v>
      </c>
      <c r="O371" s="33">
        <v>3</v>
      </c>
      <c r="P371" s="27"/>
      <c r="Q371" s="27"/>
      <c r="R371" s="27"/>
      <c r="S371" s="27"/>
      <c r="T371" s="35" t="s">
        <v>219</v>
      </c>
      <c r="U371" s="35" t="s">
        <v>220</v>
      </c>
    </row>
    <row r="372" spans="13:21" hidden="1">
      <c r="M372" s="31">
        <v>393</v>
      </c>
      <c r="N372" s="32" t="s">
        <v>2491</v>
      </c>
      <c r="O372" s="33">
        <v>8</v>
      </c>
      <c r="P372" s="27"/>
      <c r="Q372" s="27"/>
      <c r="R372" s="27"/>
      <c r="S372" s="27"/>
      <c r="T372" s="35" t="s">
        <v>221</v>
      </c>
      <c r="U372" s="35" t="s">
        <v>222</v>
      </c>
    </row>
    <row r="373" spans="13:21" hidden="1">
      <c r="M373" s="31">
        <v>394</v>
      </c>
      <c r="N373" s="32" t="s">
        <v>2237</v>
      </c>
      <c r="O373" s="33">
        <v>15</v>
      </c>
      <c r="P373" s="27"/>
      <c r="Q373" s="27"/>
      <c r="R373" s="27"/>
      <c r="S373" s="27"/>
      <c r="T373" s="35" t="s">
        <v>223</v>
      </c>
      <c r="U373" s="35" t="s">
        <v>224</v>
      </c>
    </row>
    <row r="374" spans="13:21" hidden="1">
      <c r="M374" s="31">
        <v>395</v>
      </c>
      <c r="N374" s="32" t="s">
        <v>2643</v>
      </c>
      <c r="O374" s="33">
        <v>10</v>
      </c>
      <c r="P374" s="27"/>
      <c r="Q374" s="27"/>
      <c r="R374" s="27"/>
      <c r="S374" s="27"/>
      <c r="T374" s="35" t="s">
        <v>225</v>
      </c>
      <c r="U374" s="35" t="s">
        <v>1142</v>
      </c>
    </row>
    <row r="375" spans="13:21" hidden="1">
      <c r="M375" s="31">
        <v>396</v>
      </c>
      <c r="N375" s="32" t="s">
        <v>472</v>
      </c>
      <c r="O375" s="33">
        <v>12</v>
      </c>
      <c r="P375" s="27"/>
      <c r="Q375" s="27"/>
      <c r="R375" s="27"/>
      <c r="S375" s="27"/>
      <c r="T375" s="35" t="s">
        <v>1143</v>
      </c>
      <c r="U375" s="35" t="s">
        <v>966</v>
      </c>
    </row>
    <row r="376" spans="13:21" hidden="1">
      <c r="M376" s="31">
        <v>397</v>
      </c>
      <c r="N376" s="32" t="s">
        <v>473</v>
      </c>
      <c r="O376" s="33">
        <v>12</v>
      </c>
      <c r="P376" s="27"/>
      <c r="Q376" s="27"/>
      <c r="R376" s="27"/>
      <c r="S376" s="27"/>
      <c r="T376" s="35" t="s">
        <v>967</v>
      </c>
      <c r="U376" s="35" t="s">
        <v>968</v>
      </c>
    </row>
    <row r="377" spans="13:21" hidden="1">
      <c r="M377" s="31">
        <v>399</v>
      </c>
      <c r="N377" s="32" t="s">
        <v>142</v>
      </c>
      <c r="O377" s="33">
        <v>19</v>
      </c>
      <c r="P377" s="27"/>
      <c r="Q377" s="27"/>
      <c r="R377" s="27"/>
      <c r="S377" s="27"/>
      <c r="T377" s="35" t="s">
        <v>969</v>
      </c>
      <c r="U377" s="35" t="s">
        <v>2017</v>
      </c>
    </row>
    <row r="378" spans="13:21" hidden="1">
      <c r="M378" s="31">
        <v>400</v>
      </c>
      <c r="N378" s="32" t="s">
        <v>1644</v>
      </c>
      <c r="O378" s="33">
        <v>4</v>
      </c>
      <c r="P378" s="27"/>
      <c r="Q378" s="27"/>
      <c r="R378" s="27"/>
      <c r="S378" s="27"/>
      <c r="T378" s="35" t="s">
        <v>970</v>
      </c>
      <c r="U378" s="35" t="s">
        <v>971</v>
      </c>
    </row>
    <row r="379" spans="13:21" hidden="1">
      <c r="M379" s="31">
        <v>402</v>
      </c>
      <c r="N379" s="32" t="s">
        <v>143</v>
      </c>
      <c r="O379" s="33">
        <v>19</v>
      </c>
      <c r="P379" s="27"/>
      <c r="Q379" s="27"/>
      <c r="R379" s="27"/>
      <c r="S379" s="27"/>
      <c r="T379" s="35" t="s">
        <v>972</v>
      </c>
      <c r="U379" s="35" t="s">
        <v>973</v>
      </c>
    </row>
    <row r="380" spans="13:21" hidden="1">
      <c r="M380" s="31">
        <v>405</v>
      </c>
      <c r="N380" s="32" t="s">
        <v>1773</v>
      </c>
      <c r="O380" s="33">
        <v>6</v>
      </c>
      <c r="P380" s="27"/>
      <c r="Q380" s="27"/>
      <c r="R380" s="27"/>
      <c r="S380" s="27"/>
      <c r="T380" s="35" t="s">
        <v>974</v>
      </c>
      <c r="U380" s="35" t="s">
        <v>975</v>
      </c>
    </row>
    <row r="381" spans="13:21" hidden="1">
      <c r="M381" s="31">
        <v>406</v>
      </c>
      <c r="N381" s="32" t="s">
        <v>2476</v>
      </c>
      <c r="O381" s="33">
        <v>17</v>
      </c>
      <c r="P381" s="27"/>
      <c r="Q381" s="27"/>
      <c r="R381" s="27"/>
      <c r="S381" s="27"/>
      <c r="T381" s="35" t="s">
        <v>976</v>
      </c>
      <c r="U381" s="35" t="s">
        <v>2018</v>
      </c>
    </row>
    <row r="382" spans="13:21" hidden="1">
      <c r="M382" s="31">
        <v>407</v>
      </c>
      <c r="N382" s="32" t="s">
        <v>2644</v>
      </c>
      <c r="O382" s="33">
        <v>10</v>
      </c>
      <c r="P382" s="27"/>
      <c r="Q382" s="27"/>
      <c r="R382" s="27"/>
      <c r="S382" s="27"/>
      <c r="T382" s="35" t="s">
        <v>977</v>
      </c>
      <c r="U382" s="35" t="s">
        <v>978</v>
      </c>
    </row>
    <row r="383" spans="13:21" hidden="1">
      <c r="M383" s="31">
        <v>409</v>
      </c>
      <c r="N383" s="32" t="s">
        <v>2477</v>
      </c>
      <c r="O383" s="33">
        <v>17</v>
      </c>
      <c r="P383" s="27"/>
      <c r="Q383" s="27"/>
      <c r="R383" s="27"/>
      <c r="S383" s="27"/>
      <c r="T383" s="35" t="s">
        <v>979</v>
      </c>
      <c r="U383" s="35" t="s">
        <v>980</v>
      </c>
    </row>
    <row r="384" spans="13:21" hidden="1">
      <c r="M384" s="31">
        <v>410</v>
      </c>
      <c r="N384" s="32" t="s">
        <v>1743</v>
      </c>
      <c r="O384" s="33">
        <v>5</v>
      </c>
      <c r="P384" s="27"/>
      <c r="Q384" s="27"/>
      <c r="R384" s="27"/>
      <c r="S384" s="27"/>
      <c r="T384" s="35" t="s">
        <v>981</v>
      </c>
      <c r="U384" s="35" t="s">
        <v>982</v>
      </c>
    </row>
    <row r="385" spans="13:21" hidden="1">
      <c r="M385" s="31">
        <v>411</v>
      </c>
      <c r="N385" s="32" t="s">
        <v>1702</v>
      </c>
      <c r="O385" s="33">
        <v>13</v>
      </c>
      <c r="P385" s="27"/>
      <c r="Q385" s="27"/>
      <c r="R385" s="27"/>
      <c r="S385" s="27"/>
      <c r="T385" s="35" t="s">
        <v>983</v>
      </c>
      <c r="U385" s="35" t="s">
        <v>984</v>
      </c>
    </row>
    <row r="386" spans="13:21" hidden="1">
      <c r="M386" s="31">
        <v>412</v>
      </c>
      <c r="N386" s="32" t="s">
        <v>474</v>
      </c>
      <c r="O386" s="33">
        <v>12</v>
      </c>
      <c r="P386" s="27"/>
      <c r="Q386" s="27"/>
      <c r="R386" s="27"/>
      <c r="S386" s="27"/>
      <c r="T386" s="35" t="s">
        <v>985</v>
      </c>
      <c r="U386" s="35" t="s">
        <v>986</v>
      </c>
    </row>
    <row r="387" spans="13:21" hidden="1">
      <c r="M387" s="31">
        <v>413</v>
      </c>
      <c r="N387" s="32" t="s">
        <v>2478</v>
      </c>
      <c r="O387" s="33">
        <v>17</v>
      </c>
      <c r="P387" s="27"/>
      <c r="Q387" s="27"/>
      <c r="R387" s="27"/>
      <c r="S387" s="27"/>
      <c r="T387" s="35" t="s">
        <v>987</v>
      </c>
      <c r="U387" s="35" t="s">
        <v>988</v>
      </c>
    </row>
    <row r="388" spans="13:21" hidden="1">
      <c r="M388" s="31">
        <v>414</v>
      </c>
      <c r="N388" s="32" t="s">
        <v>2066</v>
      </c>
      <c r="O388" s="33">
        <v>16</v>
      </c>
      <c r="P388" s="27"/>
      <c r="Q388" s="27"/>
      <c r="R388" s="27"/>
      <c r="S388" s="27"/>
      <c r="T388" s="35" t="s">
        <v>989</v>
      </c>
      <c r="U388" s="35" t="s">
        <v>990</v>
      </c>
    </row>
    <row r="389" spans="13:21" hidden="1">
      <c r="M389" s="31">
        <v>415</v>
      </c>
      <c r="N389" s="32" t="s">
        <v>2067</v>
      </c>
      <c r="O389" s="33">
        <v>16</v>
      </c>
      <c r="P389" s="27"/>
      <c r="Q389" s="27"/>
      <c r="R389" s="27"/>
      <c r="S389" s="27"/>
      <c r="T389" s="35" t="s">
        <v>991</v>
      </c>
      <c r="U389" s="35" t="s">
        <v>2586</v>
      </c>
    </row>
    <row r="390" spans="13:21" hidden="1">
      <c r="M390" s="31">
        <v>416</v>
      </c>
      <c r="N390" s="32" t="s">
        <v>1703</v>
      </c>
      <c r="O390" s="33">
        <v>13</v>
      </c>
      <c r="P390" s="27"/>
      <c r="Q390" s="27"/>
      <c r="R390" s="27"/>
      <c r="S390" s="27"/>
      <c r="T390" s="35" t="s">
        <v>992</v>
      </c>
      <c r="U390" s="35" t="s">
        <v>2587</v>
      </c>
    </row>
    <row r="391" spans="13:21" hidden="1">
      <c r="M391" s="31">
        <v>418</v>
      </c>
      <c r="N391" s="32" t="s">
        <v>475</v>
      </c>
      <c r="O391" s="33">
        <v>12</v>
      </c>
      <c r="P391" s="27"/>
      <c r="Q391" s="27"/>
      <c r="R391" s="27"/>
      <c r="S391" s="27"/>
      <c r="T391" s="35" t="s">
        <v>993</v>
      </c>
      <c r="U391" s="35" t="s">
        <v>994</v>
      </c>
    </row>
    <row r="392" spans="13:21" hidden="1">
      <c r="M392" s="31">
        <v>419</v>
      </c>
      <c r="N392" s="32" t="s">
        <v>144</v>
      </c>
      <c r="O392" s="33">
        <v>19</v>
      </c>
      <c r="P392" s="27"/>
      <c r="Q392" s="27"/>
      <c r="R392" s="27"/>
      <c r="S392" s="27"/>
      <c r="T392" s="35" t="s">
        <v>995</v>
      </c>
      <c r="U392" s="35" t="s">
        <v>996</v>
      </c>
    </row>
    <row r="393" spans="13:21" hidden="1">
      <c r="M393" s="31">
        <v>421</v>
      </c>
      <c r="N393" s="32" t="s">
        <v>2223</v>
      </c>
      <c r="O393" s="33">
        <v>14</v>
      </c>
      <c r="P393" s="27"/>
      <c r="Q393" s="27"/>
      <c r="R393" s="27"/>
      <c r="S393" s="27"/>
      <c r="T393" s="35" t="s">
        <v>997</v>
      </c>
      <c r="U393" s="35" t="s">
        <v>2588</v>
      </c>
    </row>
    <row r="394" spans="13:21" hidden="1">
      <c r="M394" s="31">
        <v>422</v>
      </c>
      <c r="N394" s="32" t="s">
        <v>1377</v>
      </c>
      <c r="O394" s="33">
        <v>2</v>
      </c>
      <c r="P394" s="27"/>
      <c r="Q394" s="27"/>
      <c r="R394" s="27"/>
      <c r="S394" s="27"/>
      <c r="T394" s="35" t="s">
        <v>998</v>
      </c>
      <c r="U394" s="35" t="s">
        <v>999</v>
      </c>
    </row>
    <row r="395" spans="13:21" hidden="1">
      <c r="M395" s="31">
        <v>423</v>
      </c>
      <c r="N395" s="32" t="s">
        <v>2479</v>
      </c>
      <c r="O395" s="33">
        <v>17</v>
      </c>
      <c r="P395" s="27"/>
      <c r="Q395" s="27"/>
      <c r="R395" s="27"/>
      <c r="S395" s="27"/>
      <c r="T395" s="35" t="s">
        <v>1000</v>
      </c>
      <c r="U395" s="35" t="s">
        <v>1001</v>
      </c>
    </row>
    <row r="396" spans="13:21" hidden="1">
      <c r="M396" s="31">
        <v>424</v>
      </c>
      <c r="N396" s="32" t="s">
        <v>2645</v>
      </c>
      <c r="O396" s="33">
        <v>10</v>
      </c>
      <c r="P396" s="27"/>
      <c r="Q396" s="27"/>
      <c r="R396" s="27"/>
      <c r="S396" s="27"/>
      <c r="T396" s="35" t="s">
        <v>1002</v>
      </c>
      <c r="U396" s="35" t="s">
        <v>1003</v>
      </c>
    </row>
    <row r="397" spans="13:21" hidden="1">
      <c r="M397" s="31">
        <v>425</v>
      </c>
      <c r="N397" s="32" t="s">
        <v>1704</v>
      </c>
      <c r="O397" s="33">
        <v>13</v>
      </c>
      <c r="P397" s="27"/>
      <c r="Q397" s="27"/>
      <c r="R397" s="27"/>
      <c r="S397" s="27"/>
      <c r="T397" s="35" t="s">
        <v>1004</v>
      </c>
      <c r="U397" s="35" t="s">
        <v>1005</v>
      </c>
    </row>
    <row r="398" spans="13:21" hidden="1">
      <c r="M398" s="31">
        <v>426</v>
      </c>
      <c r="N398" s="32" t="s">
        <v>2957</v>
      </c>
      <c r="O398" s="33">
        <v>3</v>
      </c>
      <c r="P398" s="27"/>
      <c r="Q398" s="27"/>
      <c r="R398" s="27"/>
      <c r="S398" s="27"/>
      <c r="T398" s="35" t="s">
        <v>1006</v>
      </c>
      <c r="U398" s="35" t="s">
        <v>1007</v>
      </c>
    </row>
    <row r="399" spans="13:21" hidden="1">
      <c r="M399" s="31">
        <v>427</v>
      </c>
      <c r="N399" s="32" t="s">
        <v>2714</v>
      </c>
      <c r="O399" s="33">
        <v>17</v>
      </c>
      <c r="P399" s="27"/>
      <c r="Q399" s="27"/>
      <c r="R399" s="27"/>
      <c r="S399" s="27"/>
      <c r="T399" s="35" t="s">
        <v>1008</v>
      </c>
      <c r="U399" s="35" t="s">
        <v>2584</v>
      </c>
    </row>
    <row r="400" spans="13:21" hidden="1">
      <c r="M400" s="31">
        <v>428</v>
      </c>
      <c r="N400" s="32" t="s">
        <v>1705</v>
      </c>
      <c r="O400" s="33">
        <v>13</v>
      </c>
      <c r="P400" s="27"/>
      <c r="Q400" s="27"/>
      <c r="R400" s="27"/>
      <c r="S400" s="27"/>
      <c r="T400" s="35" t="s">
        <v>1009</v>
      </c>
      <c r="U400" s="35" t="s">
        <v>2585</v>
      </c>
    </row>
    <row r="401" spans="13:21" hidden="1">
      <c r="M401" s="31">
        <v>429</v>
      </c>
      <c r="N401" s="32" t="s">
        <v>1348</v>
      </c>
      <c r="O401" s="33">
        <v>1</v>
      </c>
      <c r="P401" s="27"/>
      <c r="Q401" s="27"/>
      <c r="R401" s="27"/>
      <c r="S401" s="27"/>
      <c r="T401" s="35" t="s">
        <v>1010</v>
      </c>
      <c r="U401" s="35" t="s">
        <v>1011</v>
      </c>
    </row>
    <row r="402" spans="13:21" hidden="1">
      <c r="M402" s="31">
        <v>430</v>
      </c>
      <c r="N402" s="32" t="s">
        <v>1378</v>
      </c>
      <c r="O402" s="33">
        <v>2</v>
      </c>
      <c r="P402" s="27"/>
      <c r="Q402" s="27"/>
      <c r="R402" s="27"/>
      <c r="S402" s="27"/>
      <c r="T402" s="35" t="s">
        <v>1012</v>
      </c>
      <c r="U402" s="35" t="s">
        <v>1013</v>
      </c>
    </row>
    <row r="403" spans="13:21" hidden="1">
      <c r="M403" s="31">
        <v>431</v>
      </c>
      <c r="N403" s="32" t="s">
        <v>2754</v>
      </c>
      <c r="O403" s="33">
        <v>18</v>
      </c>
      <c r="P403" s="27"/>
      <c r="Q403" s="27"/>
      <c r="R403" s="27"/>
      <c r="S403" s="27"/>
      <c r="T403" s="35" t="s">
        <v>1014</v>
      </c>
      <c r="U403" s="35" t="s">
        <v>1015</v>
      </c>
    </row>
    <row r="404" spans="13:21" hidden="1">
      <c r="M404" s="31">
        <v>432</v>
      </c>
      <c r="N404" s="32" t="s">
        <v>2753</v>
      </c>
      <c r="O404" s="33">
        <v>18</v>
      </c>
      <c r="P404" s="27"/>
      <c r="Q404" s="27"/>
      <c r="R404" s="27"/>
      <c r="S404" s="27"/>
      <c r="T404" s="35" t="s">
        <v>1016</v>
      </c>
      <c r="U404" s="35" t="s">
        <v>1017</v>
      </c>
    </row>
    <row r="405" spans="13:21" hidden="1">
      <c r="M405" s="31">
        <v>433</v>
      </c>
      <c r="N405" s="32" t="s">
        <v>2755</v>
      </c>
      <c r="O405" s="33">
        <v>18</v>
      </c>
      <c r="P405" s="27"/>
      <c r="Q405" s="27"/>
      <c r="R405" s="27"/>
      <c r="S405" s="27"/>
      <c r="T405" s="35" t="s">
        <v>1018</v>
      </c>
      <c r="U405" s="35" t="s">
        <v>1019</v>
      </c>
    </row>
    <row r="406" spans="13:21" hidden="1">
      <c r="M406" s="31">
        <v>435</v>
      </c>
      <c r="N406" s="32" t="s">
        <v>2756</v>
      </c>
      <c r="O406" s="33">
        <v>18</v>
      </c>
      <c r="P406" s="27"/>
      <c r="Q406" s="27"/>
      <c r="R406" s="27"/>
      <c r="S406" s="27"/>
      <c r="T406" s="35" t="s">
        <v>1020</v>
      </c>
      <c r="U406" s="35" t="s">
        <v>1021</v>
      </c>
    </row>
    <row r="407" spans="13:21" hidden="1">
      <c r="M407" s="31">
        <v>436</v>
      </c>
      <c r="N407" s="32" t="s">
        <v>1347</v>
      </c>
      <c r="O407" s="33">
        <v>1</v>
      </c>
      <c r="P407" s="27"/>
      <c r="Q407" s="27"/>
      <c r="R407" s="27"/>
      <c r="S407" s="27"/>
      <c r="T407" s="35" t="s">
        <v>1022</v>
      </c>
      <c r="U407" s="35" t="s">
        <v>2787</v>
      </c>
    </row>
    <row r="408" spans="13:21" hidden="1">
      <c r="M408" s="31">
        <v>437</v>
      </c>
      <c r="N408" s="32" t="s">
        <v>1744</v>
      </c>
      <c r="O408" s="33">
        <v>5</v>
      </c>
      <c r="P408" s="27"/>
      <c r="Q408" s="27"/>
      <c r="R408" s="27"/>
      <c r="S408" s="27"/>
      <c r="T408" s="35" t="s">
        <v>2788</v>
      </c>
      <c r="U408" s="35" t="s">
        <v>2789</v>
      </c>
    </row>
    <row r="409" spans="13:21" hidden="1">
      <c r="M409" s="31">
        <v>438</v>
      </c>
      <c r="N409" s="32" t="s">
        <v>1745</v>
      </c>
      <c r="O409" s="33">
        <v>5</v>
      </c>
      <c r="P409" s="27"/>
      <c r="Q409" s="27"/>
      <c r="R409" s="27"/>
      <c r="S409" s="27"/>
      <c r="T409" s="35" t="s">
        <v>2790</v>
      </c>
      <c r="U409" s="35" t="s">
        <v>2791</v>
      </c>
    </row>
    <row r="410" spans="13:21" hidden="1">
      <c r="M410" s="31">
        <v>439</v>
      </c>
      <c r="N410" s="32" t="s">
        <v>1774</v>
      </c>
      <c r="O410" s="33">
        <v>6</v>
      </c>
      <c r="P410" s="27"/>
      <c r="Q410" s="27"/>
      <c r="R410" s="27"/>
      <c r="S410" s="27"/>
      <c r="T410" s="35" t="s">
        <v>2792</v>
      </c>
      <c r="U410" s="35" t="s">
        <v>2793</v>
      </c>
    </row>
    <row r="411" spans="13:21" hidden="1">
      <c r="M411" s="31">
        <v>440</v>
      </c>
      <c r="N411" s="32" t="s">
        <v>1884</v>
      </c>
      <c r="O411" s="33">
        <v>20</v>
      </c>
      <c r="P411" s="27"/>
      <c r="Q411" s="27"/>
      <c r="R411" s="27"/>
      <c r="S411" s="27"/>
      <c r="T411" s="35" t="s">
        <v>2794</v>
      </c>
      <c r="U411" s="35" t="s">
        <v>2795</v>
      </c>
    </row>
    <row r="412" spans="13:21" hidden="1">
      <c r="M412" s="31">
        <v>441</v>
      </c>
      <c r="N412" s="32" t="s">
        <v>1885</v>
      </c>
      <c r="O412" s="33">
        <v>20</v>
      </c>
      <c r="P412" s="27"/>
      <c r="Q412" s="27"/>
      <c r="R412" s="27"/>
      <c r="S412" s="27"/>
      <c r="T412" s="35" t="s">
        <v>2796</v>
      </c>
      <c r="U412" s="35" t="s">
        <v>1188</v>
      </c>
    </row>
    <row r="413" spans="13:21" hidden="1">
      <c r="M413" s="31">
        <v>442</v>
      </c>
      <c r="N413" s="32" t="s">
        <v>1775</v>
      </c>
      <c r="O413" s="33">
        <v>6</v>
      </c>
      <c r="P413" s="27"/>
      <c r="Q413" s="27"/>
      <c r="R413" s="27"/>
      <c r="S413" s="27"/>
      <c r="T413" s="35" t="s">
        <v>1189</v>
      </c>
      <c r="U413" s="35" t="s">
        <v>1190</v>
      </c>
    </row>
    <row r="414" spans="13:21" hidden="1">
      <c r="M414" s="31">
        <v>443</v>
      </c>
      <c r="N414" s="32" t="s">
        <v>2716</v>
      </c>
      <c r="O414" s="33">
        <v>17</v>
      </c>
      <c r="P414" s="27"/>
      <c r="Q414" s="27"/>
      <c r="R414" s="27"/>
      <c r="S414" s="27"/>
      <c r="T414" s="35" t="s">
        <v>1191</v>
      </c>
      <c r="U414" s="35" t="s">
        <v>3055</v>
      </c>
    </row>
    <row r="415" spans="13:21" hidden="1">
      <c r="M415" s="31">
        <v>444</v>
      </c>
      <c r="N415" s="32" t="s">
        <v>2238</v>
      </c>
      <c r="O415" s="33">
        <v>15</v>
      </c>
      <c r="P415" s="27"/>
      <c r="Q415" s="27"/>
      <c r="R415" s="27"/>
      <c r="S415" s="27"/>
      <c r="T415" s="35" t="s">
        <v>3056</v>
      </c>
      <c r="U415" s="35" t="s">
        <v>3057</v>
      </c>
    </row>
    <row r="416" spans="13:21" hidden="1">
      <c r="M416" s="31">
        <v>445</v>
      </c>
      <c r="N416" s="32" t="s">
        <v>1706</v>
      </c>
      <c r="O416" s="33">
        <v>13</v>
      </c>
      <c r="P416" s="27"/>
      <c r="Q416" s="27"/>
      <c r="R416" s="27"/>
      <c r="S416" s="27"/>
      <c r="T416" s="35" t="s">
        <v>3058</v>
      </c>
      <c r="U416" s="35" t="s">
        <v>3059</v>
      </c>
    </row>
    <row r="417" spans="13:21" hidden="1">
      <c r="M417" s="31">
        <v>447</v>
      </c>
      <c r="N417" s="32" t="s">
        <v>2717</v>
      </c>
      <c r="O417" s="33">
        <v>17</v>
      </c>
      <c r="P417" s="27"/>
      <c r="Q417" s="27"/>
      <c r="R417" s="27"/>
      <c r="S417" s="27"/>
      <c r="T417" s="35" t="s">
        <v>3060</v>
      </c>
      <c r="U417" s="35" t="s">
        <v>3061</v>
      </c>
    </row>
    <row r="418" spans="13:21" hidden="1">
      <c r="M418" s="31">
        <v>449</v>
      </c>
      <c r="N418" s="32" t="s">
        <v>2646</v>
      </c>
      <c r="O418" s="33">
        <v>10</v>
      </c>
      <c r="P418" s="27"/>
      <c r="Q418" s="27"/>
      <c r="R418" s="27"/>
      <c r="S418" s="27"/>
      <c r="T418" s="35" t="s">
        <v>3062</v>
      </c>
      <c r="U418" s="35" t="s">
        <v>3063</v>
      </c>
    </row>
    <row r="419" spans="13:21" hidden="1">
      <c r="M419" s="31">
        <v>450</v>
      </c>
      <c r="N419" s="32" t="s">
        <v>1794</v>
      </c>
      <c r="O419" s="33">
        <v>7</v>
      </c>
      <c r="P419" s="27"/>
      <c r="Q419" s="27"/>
      <c r="R419" s="27"/>
      <c r="S419" s="27"/>
      <c r="T419" s="35" t="s">
        <v>3064</v>
      </c>
      <c r="U419" s="35" t="s">
        <v>3065</v>
      </c>
    </row>
    <row r="420" spans="13:21" hidden="1">
      <c r="M420" s="31">
        <v>452</v>
      </c>
      <c r="N420" s="32" t="s">
        <v>1887</v>
      </c>
      <c r="O420" s="33">
        <v>20</v>
      </c>
      <c r="P420" s="27"/>
      <c r="Q420" s="27"/>
      <c r="R420" s="27"/>
      <c r="S420" s="27"/>
      <c r="T420" s="35" t="s">
        <v>3066</v>
      </c>
      <c r="U420" s="35" t="s">
        <v>3067</v>
      </c>
    </row>
    <row r="421" spans="13:21" hidden="1">
      <c r="M421" s="31">
        <v>453</v>
      </c>
      <c r="N421" s="32" t="s">
        <v>2757</v>
      </c>
      <c r="O421" s="33">
        <v>18</v>
      </c>
      <c r="P421" s="27"/>
      <c r="Q421" s="27"/>
      <c r="R421" s="27"/>
      <c r="S421" s="27"/>
      <c r="T421" s="35" t="s">
        <v>3068</v>
      </c>
      <c r="U421" s="35" t="s">
        <v>3069</v>
      </c>
    </row>
    <row r="422" spans="13:21" hidden="1">
      <c r="M422" s="31">
        <v>454</v>
      </c>
      <c r="N422" s="32" t="s">
        <v>2239</v>
      </c>
      <c r="O422" s="33">
        <v>15</v>
      </c>
      <c r="P422" s="27"/>
      <c r="Q422" s="27"/>
      <c r="R422" s="27"/>
      <c r="S422" s="27"/>
      <c r="T422" s="35" t="s">
        <v>3070</v>
      </c>
      <c r="U422" s="35" t="s">
        <v>3071</v>
      </c>
    </row>
    <row r="423" spans="13:21" hidden="1">
      <c r="M423" s="31">
        <v>455</v>
      </c>
      <c r="N423" s="32" t="s">
        <v>1816</v>
      </c>
      <c r="O423" s="33">
        <v>9</v>
      </c>
      <c r="P423" s="27"/>
      <c r="Q423" s="27"/>
      <c r="R423" s="27"/>
      <c r="S423" s="27"/>
      <c r="T423" s="35" t="s">
        <v>3072</v>
      </c>
      <c r="U423" s="35" t="s">
        <v>3073</v>
      </c>
    </row>
    <row r="424" spans="13:21" hidden="1">
      <c r="M424" s="31">
        <v>456</v>
      </c>
      <c r="N424" s="32" t="s">
        <v>2068</v>
      </c>
      <c r="O424" s="33">
        <v>16</v>
      </c>
      <c r="P424" s="27"/>
      <c r="Q424" s="27"/>
      <c r="R424" s="27"/>
      <c r="S424" s="27"/>
      <c r="T424" s="35" t="s">
        <v>3074</v>
      </c>
      <c r="U424" s="35" t="s">
        <v>3075</v>
      </c>
    </row>
    <row r="425" spans="13:21" hidden="1">
      <c r="M425" s="31">
        <v>457</v>
      </c>
      <c r="N425" s="32" t="s">
        <v>2958</v>
      </c>
      <c r="O425" s="33">
        <v>3</v>
      </c>
      <c r="P425" s="27"/>
      <c r="Q425" s="27"/>
      <c r="R425" s="27"/>
      <c r="S425" s="27"/>
      <c r="T425" s="35" t="s">
        <v>3076</v>
      </c>
      <c r="U425" s="35" t="s">
        <v>3077</v>
      </c>
    </row>
    <row r="426" spans="13:21" hidden="1">
      <c r="M426" s="31">
        <v>458</v>
      </c>
      <c r="N426" s="32" t="s">
        <v>2069</v>
      </c>
      <c r="O426" s="33">
        <v>16</v>
      </c>
      <c r="P426" s="27"/>
      <c r="Q426" s="27"/>
      <c r="R426" s="27"/>
      <c r="S426" s="27"/>
      <c r="T426" s="35" t="s">
        <v>3078</v>
      </c>
      <c r="U426" s="35" t="s">
        <v>1175</v>
      </c>
    </row>
    <row r="427" spans="13:21" hidden="1">
      <c r="M427" s="31">
        <v>459</v>
      </c>
      <c r="N427" s="32" t="s">
        <v>2070</v>
      </c>
      <c r="O427" s="33">
        <v>16</v>
      </c>
      <c r="P427" s="27"/>
      <c r="Q427" s="27"/>
      <c r="R427" s="27"/>
      <c r="S427" s="27"/>
      <c r="T427" s="35" t="s">
        <v>1176</v>
      </c>
      <c r="U427" s="35" t="s">
        <v>1177</v>
      </c>
    </row>
    <row r="428" spans="13:21" hidden="1">
      <c r="M428" s="31">
        <v>460</v>
      </c>
      <c r="N428" s="32" t="s">
        <v>2718</v>
      </c>
      <c r="O428" s="33">
        <v>17</v>
      </c>
      <c r="P428" s="27"/>
      <c r="Q428" s="27"/>
      <c r="R428" s="27"/>
      <c r="S428" s="27"/>
      <c r="T428" s="35" t="s">
        <v>1178</v>
      </c>
      <c r="U428" s="35" t="s">
        <v>1179</v>
      </c>
    </row>
    <row r="429" spans="13:21" hidden="1">
      <c r="M429" s="31">
        <v>461</v>
      </c>
      <c r="N429" s="32" t="s">
        <v>1967</v>
      </c>
      <c r="O429" s="33">
        <v>14</v>
      </c>
      <c r="P429" s="27"/>
      <c r="Q429" s="27"/>
      <c r="R429" s="27"/>
      <c r="S429" s="27"/>
      <c r="T429" s="35" t="s">
        <v>1180</v>
      </c>
      <c r="U429" s="35" t="s">
        <v>1181</v>
      </c>
    </row>
    <row r="430" spans="13:21" hidden="1">
      <c r="M430" s="31">
        <v>462</v>
      </c>
      <c r="N430" s="32" t="s">
        <v>1746</v>
      </c>
      <c r="O430" s="33">
        <v>5</v>
      </c>
      <c r="P430" s="27"/>
      <c r="Q430" s="27"/>
      <c r="R430" s="27"/>
      <c r="S430" s="27"/>
      <c r="T430" s="35" t="s">
        <v>1182</v>
      </c>
      <c r="U430" s="35" t="s">
        <v>1183</v>
      </c>
    </row>
    <row r="431" spans="13:21" hidden="1">
      <c r="M431" s="31">
        <v>463</v>
      </c>
      <c r="N431" s="32" t="s">
        <v>2719</v>
      </c>
      <c r="O431" s="33">
        <v>17</v>
      </c>
      <c r="P431" s="27"/>
      <c r="Q431" s="27"/>
      <c r="R431" s="27"/>
      <c r="S431" s="27"/>
      <c r="T431" s="35" t="s">
        <v>1184</v>
      </c>
      <c r="U431" s="35" t="s">
        <v>1281</v>
      </c>
    </row>
    <row r="432" spans="13:21" hidden="1">
      <c r="M432" s="31">
        <v>464</v>
      </c>
      <c r="N432" s="32" t="s">
        <v>2071</v>
      </c>
      <c r="O432" s="33">
        <v>16</v>
      </c>
      <c r="P432" s="27"/>
      <c r="Q432" s="27"/>
      <c r="R432" s="27"/>
      <c r="S432" s="27"/>
      <c r="T432" s="35" t="s">
        <v>1282</v>
      </c>
      <c r="U432" s="35" t="s">
        <v>1283</v>
      </c>
    </row>
    <row r="433" spans="13:21" hidden="1">
      <c r="M433" s="31">
        <v>466</v>
      </c>
      <c r="N433" s="32" t="s">
        <v>1379</v>
      </c>
      <c r="O433" s="33">
        <v>2</v>
      </c>
      <c r="P433" s="27"/>
      <c r="Q433" s="27"/>
      <c r="R433" s="27"/>
      <c r="S433" s="27"/>
      <c r="T433" s="35" t="s">
        <v>1284</v>
      </c>
      <c r="U433" s="35" t="s">
        <v>1285</v>
      </c>
    </row>
    <row r="434" spans="13:21" hidden="1">
      <c r="M434" s="31">
        <v>467</v>
      </c>
      <c r="N434" s="32" t="s">
        <v>1818</v>
      </c>
      <c r="O434" s="33">
        <v>9</v>
      </c>
      <c r="P434" s="27"/>
      <c r="Q434" s="27"/>
      <c r="R434" s="27"/>
      <c r="S434" s="27"/>
      <c r="T434" s="35" t="s">
        <v>1286</v>
      </c>
      <c r="U434" s="35" t="s">
        <v>1287</v>
      </c>
    </row>
    <row r="435" spans="13:21" hidden="1">
      <c r="M435" s="31">
        <v>468</v>
      </c>
      <c r="N435" s="32" t="s">
        <v>2758</v>
      </c>
      <c r="O435" s="33">
        <v>18</v>
      </c>
      <c r="P435" s="27"/>
      <c r="Q435" s="27"/>
      <c r="R435" s="27"/>
      <c r="S435" s="27"/>
      <c r="T435" s="35" t="s">
        <v>1288</v>
      </c>
      <c r="U435" s="35" t="s">
        <v>2920</v>
      </c>
    </row>
    <row r="436" spans="13:21" hidden="1">
      <c r="M436" s="31">
        <v>469</v>
      </c>
      <c r="N436" s="32" t="s">
        <v>2240</v>
      </c>
      <c r="O436" s="33">
        <v>15</v>
      </c>
      <c r="P436" s="27"/>
      <c r="Q436" s="27"/>
      <c r="R436" s="27"/>
      <c r="S436" s="27"/>
      <c r="T436" s="35" t="s">
        <v>2921</v>
      </c>
      <c r="U436" s="35" t="s">
        <v>2922</v>
      </c>
    </row>
    <row r="437" spans="13:21" hidden="1">
      <c r="M437" s="31">
        <v>471</v>
      </c>
      <c r="N437" s="32" t="s">
        <v>1968</v>
      </c>
      <c r="O437" s="33">
        <v>14</v>
      </c>
      <c r="P437" s="27"/>
      <c r="Q437" s="27"/>
      <c r="R437" s="27"/>
      <c r="S437" s="27"/>
      <c r="T437" s="35" t="s">
        <v>2923</v>
      </c>
      <c r="U437" s="35" t="s">
        <v>2924</v>
      </c>
    </row>
    <row r="438" spans="13:21" hidden="1">
      <c r="M438" s="31">
        <v>472</v>
      </c>
      <c r="N438" s="32" t="s">
        <v>1747</v>
      </c>
      <c r="O438" s="33">
        <v>5</v>
      </c>
      <c r="P438" s="27"/>
      <c r="Q438" s="27"/>
      <c r="R438" s="27"/>
      <c r="S438" s="27"/>
      <c r="T438" s="35" t="s">
        <v>2925</v>
      </c>
      <c r="U438" s="35" t="s">
        <v>2926</v>
      </c>
    </row>
    <row r="439" spans="13:21" hidden="1">
      <c r="M439" s="31">
        <v>473</v>
      </c>
      <c r="N439" s="32" t="s">
        <v>1748</v>
      </c>
      <c r="O439" s="33">
        <v>5</v>
      </c>
      <c r="P439" s="27"/>
      <c r="Q439" s="27"/>
      <c r="R439" s="27"/>
      <c r="S439" s="27"/>
      <c r="T439" s="35" t="s">
        <v>2927</v>
      </c>
      <c r="U439" s="35" t="s">
        <v>2928</v>
      </c>
    </row>
    <row r="440" spans="13:21" hidden="1">
      <c r="M440" s="31">
        <v>474</v>
      </c>
      <c r="N440" s="32" t="s">
        <v>146</v>
      </c>
      <c r="O440" s="33">
        <v>19</v>
      </c>
      <c r="P440" s="27"/>
      <c r="Q440" s="27"/>
      <c r="R440" s="27"/>
      <c r="S440" s="27"/>
      <c r="T440" s="35" t="s">
        <v>2929</v>
      </c>
      <c r="U440" s="35" t="s">
        <v>2930</v>
      </c>
    </row>
    <row r="441" spans="13:21" hidden="1">
      <c r="M441" s="31">
        <v>475</v>
      </c>
      <c r="N441" s="32" t="s">
        <v>2405</v>
      </c>
      <c r="O441" s="33">
        <v>11</v>
      </c>
      <c r="P441" s="27"/>
      <c r="Q441" s="27"/>
      <c r="R441" s="27"/>
      <c r="S441" s="27"/>
      <c r="T441" s="35" t="s">
        <v>2931</v>
      </c>
      <c r="U441" s="35" t="s">
        <v>2932</v>
      </c>
    </row>
    <row r="442" spans="13:21" hidden="1">
      <c r="M442" s="31">
        <v>476</v>
      </c>
      <c r="N442" s="32" t="s">
        <v>476</v>
      </c>
      <c r="O442" s="33">
        <v>12</v>
      </c>
      <c r="P442" s="27"/>
      <c r="Q442" s="27"/>
      <c r="R442" s="27"/>
      <c r="S442" s="27"/>
      <c r="T442" s="35" t="s">
        <v>2933</v>
      </c>
      <c r="U442" s="35" t="s">
        <v>2934</v>
      </c>
    </row>
    <row r="443" spans="13:21" hidden="1">
      <c r="M443" s="31">
        <v>477</v>
      </c>
      <c r="N443" s="32" t="s">
        <v>2959</v>
      </c>
      <c r="O443" s="33">
        <v>3</v>
      </c>
      <c r="P443" s="27"/>
      <c r="Q443" s="27"/>
      <c r="R443" s="27"/>
      <c r="S443" s="27"/>
      <c r="T443" s="35" t="s">
        <v>2935</v>
      </c>
      <c r="U443" s="35" t="s">
        <v>2936</v>
      </c>
    </row>
    <row r="444" spans="13:21" hidden="1">
      <c r="M444" s="31">
        <v>478</v>
      </c>
      <c r="N444" s="32" t="s">
        <v>1795</v>
      </c>
      <c r="O444" s="33">
        <v>7</v>
      </c>
      <c r="P444" s="27"/>
      <c r="Q444" s="27"/>
      <c r="R444" s="27"/>
      <c r="S444" s="27"/>
      <c r="T444" s="35" t="s">
        <v>2937</v>
      </c>
      <c r="U444" s="35" t="s">
        <v>2938</v>
      </c>
    </row>
    <row r="445" spans="13:21" hidden="1">
      <c r="M445" s="31">
        <v>480</v>
      </c>
      <c r="N445" s="32" t="s">
        <v>1797</v>
      </c>
      <c r="O445" s="33">
        <v>7</v>
      </c>
      <c r="P445" s="27"/>
      <c r="Q445" s="27"/>
      <c r="R445" s="27"/>
      <c r="S445" s="27"/>
      <c r="T445" s="35" t="s">
        <v>2939</v>
      </c>
      <c r="U445" s="35" t="s">
        <v>2591</v>
      </c>
    </row>
    <row r="446" spans="13:21" hidden="1">
      <c r="M446" s="31">
        <v>481</v>
      </c>
      <c r="N446" s="32" t="s">
        <v>1380</v>
      </c>
      <c r="O446" s="33">
        <v>2</v>
      </c>
      <c r="P446" s="27"/>
      <c r="Q446" s="27"/>
      <c r="R446" s="27"/>
      <c r="S446" s="27"/>
      <c r="T446" s="35" t="s">
        <v>2940</v>
      </c>
      <c r="U446" s="35" t="s">
        <v>2941</v>
      </c>
    </row>
    <row r="447" spans="13:21" hidden="1">
      <c r="M447" s="31">
        <v>483</v>
      </c>
      <c r="N447" s="32" t="s">
        <v>1798</v>
      </c>
      <c r="O447" s="33">
        <v>7</v>
      </c>
      <c r="P447" s="27"/>
      <c r="Q447" s="27"/>
      <c r="R447" s="27"/>
      <c r="S447" s="27"/>
      <c r="T447" s="35" t="s">
        <v>2942</v>
      </c>
      <c r="U447" s="35" t="s">
        <v>2592</v>
      </c>
    </row>
    <row r="448" spans="13:21" hidden="1">
      <c r="M448" s="31">
        <v>484</v>
      </c>
      <c r="N448" s="32" t="s">
        <v>1750</v>
      </c>
      <c r="O448" s="33">
        <v>5</v>
      </c>
      <c r="P448" s="27"/>
      <c r="Q448" s="27"/>
      <c r="R448" s="27"/>
      <c r="S448" s="27"/>
      <c r="T448" s="35" t="s">
        <v>2943</v>
      </c>
      <c r="U448" s="35" t="s">
        <v>2593</v>
      </c>
    </row>
    <row r="449" spans="13:21" hidden="1">
      <c r="M449" s="31">
        <v>485</v>
      </c>
      <c r="N449" s="32" t="s">
        <v>1969</v>
      </c>
      <c r="O449" s="33">
        <v>14</v>
      </c>
      <c r="P449" s="27"/>
      <c r="Q449" s="27"/>
      <c r="R449" s="27"/>
      <c r="S449" s="27"/>
      <c r="T449" s="35" t="s">
        <v>2944</v>
      </c>
      <c r="U449" s="35" t="s">
        <v>2594</v>
      </c>
    </row>
    <row r="450" spans="13:21" hidden="1">
      <c r="M450" s="31">
        <v>486</v>
      </c>
      <c r="N450" s="32" t="s">
        <v>1751</v>
      </c>
      <c r="O450" s="33">
        <v>5</v>
      </c>
      <c r="P450" s="27"/>
      <c r="Q450" s="27"/>
      <c r="R450" s="27"/>
      <c r="S450" s="27"/>
      <c r="T450" s="35" t="s">
        <v>2945</v>
      </c>
      <c r="U450" s="35" t="s">
        <v>905</v>
      </c>
    </row>
    <row r="451" spans="13:21" hidden="1">
      <c r="M451" s="31">
        <v>487</v>
      </c>
      <c r="N451" s="32" t="s">
        <v>2072</v>
      </c>
      <c r="O451" s="33">
        <v>16</v>
      </c>
      <c r="P451" s="27"/>
      <c r="Q451" s="27"/>
      <c r="R451" s="27"/>
      <c r="S451" s="27"/>
      <c r="T451" s="35" t="s">
        <v>906</v>
      </c>
      <c r="U451" s="35" t="s">
        <v>907</v>
      </c>
    </row>
    <row r="452" spans="13:21" hidden="1">
      <c r="M452" s="31">
        <v>488</v>
      </c>
      <c r="N452" s="32" t="s">
        <v>2492</v>
      </c>
      <c r="O452" s="33">
        <v>8</v>
      </c>
      <c r="P452" s="27"/>
      <c r="Q452" s="27"/>
      <c r="R452" s="27"/>
      <c r="S452" s="27"/>
      <c r="T452" s="35" t="s">
        <v>908</v>
      </c>
      <c r="U452" s="35" t="s">
        <v>909</v>
      </c>
    </row>
    <row r="453" spans="13:21" hidden="1">
      <c r="M453" s="31">
        <v>489</v>
      </c>
      <c r="N453" s="32" t="s">
        <v>1708</v>
      </c>
      <c r="O453" s="33">
        <v>13</v>
      </c>
      <c r="P453" s="27"/>
      <c r="Q453" s="27"/>
      <c r="R453" s="27"/>
      <c r="S453" s="27"/>
      <c r="T453" s="35" t="s">
        <v>910</v>
      </c>
      <c r="U453" s="35" t="s">
        <v>911</v>
      </c>
    </row>
    <row r="454" spans="13:21" hidden="1">
      <c r="M454" s="31">
        <v>490</v>
      </c>
      <c r="N454" s="32" t="s">
        <v>1776</v>
      </c>
      <c r="O454" s="33">
        <v>6</v>
      </c>
      <c r="P454" s="27"/>
      <c r="Q454" s="27"/>
      <c r="R454" s="27"/>
      <c r="S454" s="27"/>
      <c r="T454" s="35" t="s">
        <v>912</v>
      </c>
      <c r="U454" s="35" t="s">
        <v>2595</v>
      </c>
    </row>
    <row r="455" spans="13:21" hidden="1">
      <c r="M455" s="31">
        <v>491</v>
      </c>
      <c r="N455" s="32" t="s">
        <v>2647</v>
      </c>
      <c r="O455" s="33">
        <v>10</v>
      </c>
      <c r="P455" s="27"/>
      <c r="Q455" s="27"/>
      <c r="R455" s="27"/>
      <c r="S455" s="27"/>
      <c r="T455" s="35" t="s">
        <v>913</v>
      </c>
      <c r="U455" s="35" t="s">
        <v>1542</v>
      </c>
    </row>
    <row r="456" spans="13:21" hidden="1">
      <c r="M456" s="31">
        <v>492</v>
      </c>
      <c r="N456" s="32" t="s">
        <v>2721</v>
      </c>
      <c r="O456" s="33">
        <v>17</v>
      </c>
      <c r="P456" s="27"/>
      <c r="Q456" s="27"/>
      <c r="R456" s="27"/>
      <c r="S456" s="27"/>
      <c r="T456" s="35" t="s">
        <v>914</v>
      </c>
      <c r="U456" s="35" t="s">
        <v>915</v>
      </c>
    </row>
    <row r="457" spans="13:21" hidden="1">
      <c r="M457" s="31">
        <v>493</v>
      </c>
      <c r="N457" s="32" t="s">
        <v>1752</v>
      </c>
      <c r="O457" s="33">
        <v>5</v>
      </c>
      <c r="P457" s="27"/>
      <c r="Q457" s="27"/>
      <c r="R457" s="27"/>
      <c r="S457" s="27"/>
      <c r="T457" s="35" t="s">
        <v>916</v>
      </c>
      <c r="U457" s="35" t="s">
        <v>917</v>
      </c>
    </row>
    <row r="458" spans="13:21" hidden="1">
      <c r="M458" s="31">
        <v>494</v>
      </c>
      <c r="N458" s="32" t="s">
        <v>1970</v>
      </c>
      <c r="O458" s="33">
        <v>14</v>
      </c>
      <c r="P458" s="27"/>
      <c r="Q458" s="27"/>
      <c r="R458" s="27"/>
      <c r="S458" s="27"/>
      <c r="T458" s="35" t="s">
        <v>918</v>
      </c>
      <c r="U458" s="35" t="s">
        <v>919</v>
      </c>
    </row>
    <row r="459" spans="13:21" hidden="1">
      <c r="M459" s="31">
        <v>495</v>
      </c>
      <c r="N459" s="32" t="s">
        <v>2493</v>
      </c>
      <c r="O459" s="33">
        <v>8</v>
      </c>
      <c r="P459" s="27"/>
      <c r="Q459" s="27"/>
      <c r="R459" s="27"/>
      <c r="S459" s="27"/>
      <c r="T459" s="35" t="s">
        <v>920</v>
      </c>
      <c r="U459" s="35" t="s">
        <v>921</v>
      </c>
    </row>
    <row r="460" spans="13:21" hidden="1">
      <c r="M460" s="31">
        <v>497</v>
      </c>
      <c r="N460" s="32" t="s">
        <v>2759</v>
      </c>
      <c r="O460" s="33">
        <v>18</v>
      </c>
      <c r="P460" s="27"/>
      <c r="Q460" s="27"/>
      <c r="R460" s="27"/>
      <c r="S460" s="27"/>
      <c r="T460" s="35" t="s">
        <v>922</v>
      </c>
      <c r="U460" s="35" t="s">
        <v>923</v>
      </c>
    </row>
    <row r="461" spans="13:21" hidden="1">
      <c r="M461" s="31">
        <v>498</v>
      </c>
      <c r="N461" s="32" t="s">
        <v>2760</v>
      </c>
      <c r="O461" s="33">
        <v>18</v>
      </c>
      <c r="P461" s="27"/>
      <c r="Q461" s="27"/>
      <c r="R461" s="27"/>
      <c r="S461" s="27"/>
      <c r="T461" s="35" t="s">
        <v>924</v>
      </c>
      <c r="U461" s="35" t="s">
        <v>925</v>
      </c>
    </row>
    <row r="462" spans="13:21" hidden="1">
      <c r="M462" s="31">
        <v>499</v>
      </c>
      <c r="N462" s="32" t="s">
        <v>2648</v>
      </c>
      <c r="O462" s="33">
        <v>10</v>
      </c>
      <c r="P462" s="27"/>
      <c r="Q462" s="27"/>
      <c r="R462" s="27"/>
      <c r="S462" s="27"/>
      <c r="T462" s="35" t="s">
        <v>926</v>
      </c>
      <c r="U462" s="35" t="s">
        <v>927</v>
      </c>
    </row>
    <row r="463" spans="13:21" hidden="1">
      <c r="M463" s="31">
        <v>500</v>
      </c>
      <c r="N463" s="32" t="s">
        <v>2023</v>
      </c>
      <c r="O463" s="33">
        <v>15</v>
      </c>
      <c r="P463" s="27"/>
      <c r="Q463" s="27"/>
      <c r="R463" s="27"/>
      <c r="S463" s="27"/>
      <c r="T463" s="35" t="s">
        <v>1068</v>
      </c>
      <c r="U463" s="35" t="s">
        <v>1069</v>
      </c>
    </row>
    <row r="464" spans="13:21" hidden="1">
      <c r="M464" s="31">
        <v>502</v>
      </c>
      <c r="N464" s="32" t="s">
        <v>2761</v>
      </c>
      <c r="O464" s="33">
        <v>18</v>
      </c>
      <c r="P464" s="27"/>
      <c r="Q464" s="27"/>
      <c r="R464" s="27"/>
      <c r="S464" s="27"/>
      <c r="T464" s="35" t="s">
        <v>1070</v>
      </c>
      <c r="U464" s="35" t="s">
        <v>1071</v>
      </c>
    </row>
    <row r="465" spans="13:21" hidden="1">
      <c r="M465" s="31">
        <v>503</v>
      </c>
      <c r="N465" s="32" t="s">
        <v>1646</v>
      </c>
      <c r="O465" s="33">
        <v>4</v>
      </c>
      <c r="P465" s="27"/>
      <c r="Q465" s="27"/>
      <c r="R465" s="27"/>
      <c r="S465" s="27"/>
      <c r="T465" s="35" t="s">
        <v>1072</v>
      </c>
      <c r="U465" s="35" t="s">
        <v>1073</v>
      </c>
    </row>
    <row r="466" spans="13:21" hidden="1">
      <c r="M466" s="31">
        <v>504</v>
      </c>
      <c r="N466" s="32" t="s">
        <v>1888</v>
      </c>
      <c r="O466" s="33">
        <v>20</v>
      </c>
      <c r="P466" s="27"/>
      <c r="Q466" s="27"/>
      <c r="R466" s="27"/>
      <c r="S466" s="27"/>
      <c r="T466" s="35" t="s">
        <v>1074</v>
      </c>
      <c r="U466" s="35" t="s">
        <v>2590</v>
      </c>
    </row>
    <row r="467" spans="13:21" hidden="1">
      <c r="M467" s="31">
        <v>505</v>
      </c>
      <c r="N467" s="32" t="s">
        <v>2074</v>
      </c>
      <c r="O467" s="33">
        <v>16</v>
      </c>
      <c r="P467" s="27"/>
      <c r="Q467" s="27"/>
      <c r="R467" s="27"/>
      <c r="S467" s="27"/>
      <c r="T467" s="35" t="s">
        <v>1075</v>
      </c>
      <c r="U467" s="35" t="s">
        <v>1076</v>
      </c>
    </row>
    <row r="468" spans="13:21" hidden="1">
      <c r="M468" s="31">
        <v>506</v>
      </c>
      <c r="N468" s="32" t="s">
        <v>477</v>
      </c>
      <c r="O468" s="33">
        <v>12</v>
      </c>
      <c r="P468" s="27"/>
      <c r="Q468" s="27"/>
      <c r="R468" s="27"/>
      <c r="S468" s="27"/>
      <c r="T468" s="35" t="s">
        <v>1077</v>
      </c>
      <c r="U468" s="35" t="s">
        <v>1078</v>
      </c>
    </row>
    <row r="469" spans="13:21" hidden="1">
      <c r="M469" s="31">
        <v>507</v>
      </c>
      <c r="N469" s="32" t="s">
        <v>2494</v>
      </c>
      <c r="O469" s="33">
        <v>8</v>
      </c>
      <c r="P469" s="27"/>
      <c r="Q469" s="27"/>
      <c r="R469" s="27"/>
      <c r="S469" s="27"/>
      <c r="T469" s="35" t="s">
        <v>1079</v>
      </c>
      <c r="U469" s="35" t="s">
        <v>1080</v>
      </c>
    </row>
    <row r="470" spans="13:21" hidden="1">
      <c r="M470" s="31">
        <v>508</v>
      </c>
      <c r="N470" s="32" t="s">
        <v>1350</v>
      </c>
      <c r="O470" s="33">
        <v>1</v>
      </c>
      <c r="P470" s="27"/>
      <c r="Q470" s="27"/>
      <c r="R470" s="27"/>
      <c r="S470" s="27"/>
      <c r="T470" s="35" t="s">
        <v>1081</v>
      </c>
      <c r="U470" s="35" t="s">
        <v>1082</v>
      </c>
    </row>
    <row r="471" spans="13:21" hidden="1">
      <c r="M471" s="31">
        <v>509</v>
      </c>
      <c r="N471" s="32" t="s">
        <v>2495</v>
      </c>
      <c r="O471" s="33">
        <v>8</v>
      </c>
      <c r="P471" s="27"/>
      <c r="Q471" s="27"/>
      <c r="R471" s="27"/>
      <c r="S471" s="27"/>
      <c r="T471" s="35" t="s">
        <v>1083</v>
      </c>
      <c r="U471" s="35" t="s">
        <v>3046</v>
      </c>
    </row>
    <row r="472" spans="13:21" hidden="1">
      <c r="M472" s="31">
        <v>510</v>
      </c>
      <c r="N472" s="32" t="s">
        <v>1388</v>
      </c>
      <c r="O472" s="33">
        <v>3</v>
      </c>
      <c r="P472" s="27"/>
      <c r="Q472" s="27"/>
      <c r="R472" s="27"/>
      <c r="S472" s="27"/>
      <c r="T472" s="35" t="s">
        <v>1084</v>
      </c>
      <c r="U472" s="35" t="s">
        <v>1085</v>
      </c>
    </row>
    <row r="473" spans="13:21" hidden="1">
      <c r="M473" s="31">
        <v>511</v>
      </c>
      <c r="N473" s="32" t="s">
        <v>2722</v>
      </c>
      <c r="O473" s="33">
        <v>17</v>
      </c>
      <c r="P473" s="27"/>
      <c r="Q473" s="27"/>
      <c r="R473" s="27"/>
      <c r="S473" s="27"/>
      <c r="T473" s="35" t="s">
        <v>1086</v>
      </c>
      <c r="U473" s="35" t="s">
        <v>3047</v>
      </c>
    </row>
    <row r="474" spans="13:21" hidden="1">
      <c r="M474" s="31">
        <v>512</v>
      </c>
      <c r="N474" s="32" t="s">
        <v>1819</v>
      </c>
      <c r="O474" s="33">
        <v>9</v>
      </c>
      <c r="P474" s="27"/>
      <c r="Q474" s="27"/>
      <c r="R474" s="27"/>
      <c r="S474" s="27"/>
      <c r="T474" s="35" t="s">
        <v>1087</v>
      </c>
      <c r="U474" s="35" t="s">
        <v>1088</v>
      </c>
    </row>
    <row r="475" spans="13:21" hidden="1">
      <c r="M475" s="31">
        <v>513</v>
      </c>
      <c r="N475" s="32" t="s">
        <v>2723</v>
      </c>
      <c r="O475" s="33">
        <v>17</v>
      </c>
      <c r="P475" s="27"/>
      <c r="Q475" s="27"/>
      <c r="R475" s="27"/>
      <c r="S475" s="27"/>
      <c r="T475" s="35" t="s">
        <v>1089</v>
      </c>
      <c r="U475" s="35" t="s">
        <v>1090</v>
      </c>
    </row>
    <row r="476" spans="13:21" hidden="1">
      <c r="M476" s="31">
        <v>514</v>
      </c>
      <c r="N476" s="32" t="s">
        <v>478</v>
      </c>
      <c r="O476" s="33">
        <v>12</v>
      </c>
      <c r="P476" s="27"/>
      <c r="Q476" s="27"/>
      <c r="R476" s="27"/>
      <c r="S476" s="27"/>
      <c r="T476" s="35" t="s">
        <v>1091</v>
      </c>
      <c r="U476" s="35" t="s">
        <v>1092</v>
      </c>
    </row>
    <row r="477" spans="13:21" hidden="1">
      <c r="M477" s="31">
        <v>516</v>
      </c>
      <c r="N477" s="32" t="s">
        <v>2762</v>
      </c>
      <c r="O477" s="33">
        <v>18</v>
      </c>
      <c r="P477" s="27"/>
      <c r="Q477" s="27"/>
      <c r="R477" s="27"/>
      <c r="S477" s="27"/>
      <c r="T477" s="35" t="s">
        <v>1093</v>
      </c>
      <c r="U477" s="35" t="s">
        <v>1094</v>
      </c>
    </row>
    <row r="478" spans="13:21" hidden="1">
      <c r="M478" s="31">
        <v>517</v>
      </c>
      <c r="N478" s="32" t="s">
        <v>1971</v>
      </c>
      <c r="O478" s="33">
        <v>14</v>
      </c>
      <c r="P478" s="27"/>
      <c r="Q478" s="27"/>
      <c r="R478" s="27"/>
      <c r="S478" s="27"/>
      <c r="T478" s="35" t="s">
        <v>1095</v>
      </c>
      <c r="U478" s="35" t="s">
        <v>1096</v>
      </c>
    </row>
    <row r="479" spans="13:21" hidden="1">
      <c r="M479" s="31">
        <v>518</v>
      </c>
      <c r="N479" s="32" t="s">
        <v>2075</v>
      </c>
      <c r="O479" s="33">
        <v>16</v>
      </c>
      <c r="P479" s="27"/>
      <c r="Q479" s="27"/>
      <c r="R479" s="27"/>
      <c r="S479" s="27"/>
      <c r="T479" s="35" t="s">
        <v>1097</v>
      </c>
      <c r="U479" s="35" t="s">
        <v>962</v>
      </c>
    </row>
    <row r="480" spans="13:21" hidden="1">
      <c r="M480" s="31">
        <v>519</v>
      </c>
      <c r="N480" s="32" t="s">
        <v>1381</v>
      </c>
      <c r="O480" s="33">
        <v>2</v>
      </c>
      <c r="P480" s="27"/>
      <c r="Q480" s="27"/>
      <c r="R480" s="27"/>
      <c r="S480" s="27"/>
      <c r="T480" s="35" t="s">
        <v>963</v>
      </c>
      <c r="U480" s="35" t="s">
        <v>964</v>
      </c>
    </row>
    <row r="481" spans="13:21" hidden="1">
      <c r="M481" s="31">
        <v>520</v>
      </c>
      <c r="N481" s="32" t="s">
        <v>1709</v>
      </c>
      <c r="O481" s="33">
        <v>13</v>
      </c>
      <c r="P481" s="27"/>
      <c r="Q481" s="27"/>
      <c r="R481" s="27"/>
      <c r="S481" s="27"/>
      <c r="T481" s="35" t="s">
        <v>965</v>
      </c>
      <c r="U481" s="35" t="s">
        <v>2816</v>
      </c>
    </row>
    <row r="482" spans="13:21" hidden="1">
      <c r="M482" s="31">
        <v>521</v>
      </c>
      <c r="N482" s="32" t="s">
        <v>1382</v>
      </c>
      <c r="O482" s="33">
        <v>2</v>
      </c>
      <c r="P482" s="27"/>
      <c r="Q482" s="27"/>
      <c r="R482" s="27"/>
      <c r="S482" s="27"/>
      <c r="T482" s="35" t="s">
        <v>2817</v>
      </c>
      <c r="U482" s="35" t="s">
        <v>2818</v>
      </c>
    </row>
    <row r="483" spans="13:21" hidden="1">
      <c r="M483" s="31">
        <v>522</v>
      </c>
      <c r="N483" s="32" t="s">
        <v>2725</v>
      </c>
      <c r="O483" s="33">
        <v>17</v>
      </c>
      <c r="P483" s="27"/>
      <c r="Q483" s="27"/>
      <c r="R483" s="27"/>
      <c r="S483" s="27"/>
      <c r="T483" s="35" t="s">
        <v>2819</v>
      </c>
      <c r="U483" s="35" t="s">
        <v>2820</v>
      </c>
    </row>
    <row r="484" spans="13:21" hidden="1">
      <c r="M484" s="31">
        <v>523</v>
      </c>
      <c r="N484" s="32" t="s">
        <v>2371</v>
      </c>
      <c r="O484" s="33">
        <v>19</v>
      </c>
      <c r="P484" s="27"/>
      <c r="Q484" s="27"/>
      <c r="R484" s="27"/>
      <c r="S484" s="27"/>
      <c r="T484" s="35" t="s">
        <v>2821</v>
      </c>
      <c r="U484" s="35" t="s">
        <v>2822</v>
      </c>
    </row>
    <row r="485" spans="13:21" hidden="1">
      <c r="M485" s="31">
        <v>524</v>
      </c>
      <c r="N485" s="32" t="s">
        <v>2649</v>
      </c>
      <c r="O485" s="33">
        <v>10</v>
      </c>
      <c r="P485" s="27"/>
      <c r="Q485" s="27"/>
      <c r="R485" s="27"/>
      <c r="S485" s="27"/>
      <c r="T485" s="35" t="s">
        <v>2823</v>
      </c>
      <c r="U485" s="35" t="s">
        <v>2824</v>
      </c>
    </row>
    <row r="486" spans="13:21" hidden="1">
      <c r="M486" s="31">
        <v>525</v>
      </c>
      <c r="N486" s="32" t="s">
        <v>1710</v>
      </c>
      <c r="O486" s="33">
        <v>13</v>
      </c>
      <c r="P486" s="27"/>
      <c r="Q486" s="27"/>
      <c r="R486" s="27"/>
      <c r="S486" s="27"/>
      <c r="T486" s="35" t="s">
        <v>2825</v>
      </c>
      <c r="U486" s="35" t="s">
        <v>2826</v>
      </c>
    </row>
    <row r="487" spans="13:21" hidden="1">
      <c r="M487" s="31">
        <v>526</v>
      </c>
      <c r="N487" s="32" t="s">
        <v>1383</v>
      </c>
      <c r="O487" s="33">
        <v>2</v>
      </c>
      <c r="P487" s="27"/>
      <c r="Q487" s="27"/>
      <c r="R487" s="27"/>
      <c r="S487" s="27"/>
      <c r="T487" s="35" t="s">
        <v>2827</v>
      </c>
      <c r="U487" s="35" t="s">
        <v>2828</v>
      </c>
    </row>
    <row r="488" spans="13:21" hidden="1">
      <c r="M488" s="31">
        <v>527</v>
      </c>
      <c r="N488" s="32" t="s">
        <v>1384</v>
      </c>
      <c r="O488" s="33">
        <v>2</v>
      </c>
      <c r="P488" s="27"/>
      <c r="Q488" s="27"/>
      <c r="R488" s="27"/>
      <c r="S488" s="27"/>
      <c r="T488" s="35" t="s">
        <v>2829</v>
      </c>
      <c r="U488" s="35" t="s">
        <v>2830</v>
      </c>
    </row>
    <row r="489" spans="13:21" hidden="1">
      <c r="M489" s="31">
        <v>528</v>
      </c>
      <c r="N489" s="32" t="s">
        <v>2726</v>
      </c>
      <c r="O489" s="33">
        <v>17</v>
      </c>
      <c r="P489" s="27"/>
      <c r="Q489" s="27"/>
      <c r="R489" s="27"/>
      <c r="S489" s="27"/>
      <c r="T489" s="35" t="s">
        <v>2831</v>
      </c>
      <c r="U489" s="35" t="s">
        <v>2832</v>
      </c>
    </row>
    <row r="490" spans="13:21" hidden="1">
      <c r="M490" s="31">
        <v>530</v>
      </c>
      <c r="N490" s="32" t="s">
        <v>1647</v>
      </c>
      <c r="O490" s="33">
        <v>4</v>
      </c>
      <c r="P490" s="27"/>
      <c r="Q490" s="27"/>
      <c r="R490" s="27"/>
      <c r="S490" s="27"/>
      <c r="T490" s="35" t="s">
        <v>2833</v>
      </c>
      <c r="U490" s="35" t="s">
        <v>2834</v>
      </c>
    </row>
    <row r="491" spans="13:21" hidden="1">
      <c r="M491" s="31">
        <v>531</v>
      </c>
      <c r="N491" s="32" t="s">
        <v>2763</v>
      </c>
      <c r="O491" s="33">
        <v>18</v>
      </c>
      <c r="P491" s="27"/>
      <c r="Q491" s="27"/>
      <c r="R491" s="27"/>
      <c r="S491" s="27"/>
      <c r="T491" s="35" t="s">
        <v>2835</v>
      </c>
      <c r="U491" s="35" t="s">
        <v>2836</v>
      </c>
    </row>
    <row r="492" spans="13:21" hidden="1">
      <c r="M492" s="31">
        <v>533</v>
      </c>
      <c r="N492" s="32" t="s">
        <v>1333</v>
      </c>
      <c r="O492" s="33">
        <v>1</v>
      </c>
      <c r="P492" s="27"/>
      <c r="Q492" s="27"/>
      <c r="R492" s="27"/>
      <c r="S492" s="27"/>
      <c r="T492" s="35" t="s">
        <v>2837</v>
      </c>
      <c r="U492" s="35" t="s">
        <v>2838</v>
      </c>
    </row>
    <row r="493" spans="13:21" hidden="1">
      <c r="M493" s="31">
        <v>534</v>
      </c>
      <c r="N493" s="32" t="s">
        <v>2076</v>
      </c>
      <c r="O493" s="33">
        <v>16</v>
      </c>
      <c r="P493" s="27"/>
      <c r="Q493" s="27"/>
      <c r="R493" s="27"/>
      <c r="S493" s="27"/>
      <c r="T493" s="35" t="s">
        <v>2839</v>
      </c>
      <c r="U493" s="35" t="s">
        <v>2840</v>
      </c>
    </row>
    <row r="494" spans="13:21" hidden="1">
      <c r="M494" s="31">
        <v>535</v>
      </c>
      <c r="N494" s="32" t="s">
        <v>2065</v>
      </c>
      <c r="O494" s="33">
        <v>16</v>
      </c>
      <c r="P494" s="27"/>
      <c r="Q494" s="27"/>
      <c r="R494" s="27"/>
      <c r="S494" s="27"/>
      <c r="T494" s="35" t="s">
        <v>2841</v>
      </c>
      <c r="U494" s="35" t="s">
        <v>2842</v>
      </c>
    </row>
    <row r="495" spans="13:21" hidden="1">
      <c r="M495" s="31">
        <v>536</v>
      </c>
      <c r="N495" s="32" t="s">
        <v>1343</v>
      </c>
      <c r="O495" s="33">
        <v>1</v>
      </c>
      <c r="P495" s="27"/>
      <c r="Q495" s="27"/>
      <c r="R495" s="27"/>
      <c r="S495" s="27"/>
      <c r="T495" s="35" t="s">
        <v>2843</v>
      </c>
      <c r="U495" s="35" t="s">
        <v>2844</v>
      </c>
    </row>
    <row r="496" spans="13:21" hidden="1">
      <c r="M496" s="31">
        <v>537</v>
      </c>
      <c r="N496" s="32" t="s">
        <v>489</v>
      </c>
      <c r="O496" s="33">
        <v>13</v>
      </c>
      <c r="P496" s="27"/>
      <c r="Q496" s="27"/>
      <c r="R496" s="27"/>
      <c r="S496" s="27"/>
      <c r="T496" s="35" t="s">
        <v>2845</v>
      </c>
      <c r="U496" s="35" t="s">
        <v>2846</v>
      </c>
    </row>
    <row r="497" spans="13:21" hidden="1">
      <c r="M497" s="31">
        <v>538</v>
      </c>
      <c r="N497" s="32" t="s">
        <v>2055</v>
      </c>
      <c r="O497" s="33">
        <v>8</v>
      </c>
      <c r="P497" s="27"/>
      <c r="Q497" s="27"/>
      <c r="R497" s="27"/>
      <c r="S497" s="27"/>
      <c r="T497" s="35" t="s">
        <v>2847</v>
      </c>
      <c r="U497" s="35" t="s">
        <v>1543</v>
      </c>
    </row>
    <row r="498" spans="13:21" hidden="1">
      <c r="M498" s="31">
        <v>539</v>
      </c>
      <c r="N498" s="32" t="s">
        <v>1337</v>
      </c>
      <c r="O498" s="33">
        <v>1</v>
      </c>
      <c r="P498" s="27"/>
      <c r="Q498" s="27"/>
      <c r="R498" s="27"/>
      <c r="S498" s="27"/>
      <c r="T498" s="35" t="s">
        <v>2848</v>
      </c>
      <c r="U498" s="35" t="s">
        <v>2849</v>
      </c>
    </row>
    <row r="499" spans="13:21" hidden="1">
      <c r="M499" s="31">
        <v>540</v>
      </c>
      <c r="N499" s="32" t="s">
        <v>1352</v>
      </c>
      <c r="O499" s="33">
        <v>1</v>
      </c>
      <c r="P499" s="27"/>
      <c r="Q499" s="27"/>
      <c r="R499" s="27"/>
      <c r="S499" s="27"/>
      <c r="T499" s="35" t="s">
        <v>2850</v>
      </c>
      <c r="U499" s="35" t="s">
        <v>2851</v>
      </c>
    </row>
    <row r="500" spans="13:21" hidden="1">
      <c r="M500" s="31">
        <v>541</v>
      </c>
      <c r="N500" s="32" t="s">
        <v>1349</v>
      </c>
      <c r="O500" s="33">
        <v>1</v>
      </c>
      <c r="P500" s="27"/>
      <c r="Q500" s="27"/>
      <c r="R500" s="27"/>
      <c r="S500" s="27"/>
      <c r="T500" s="35" t="s">
        <v>2852</v>
      </c>
      <c r="U500" s="35" t="s">
        <v>2853</v>
      </c>
    </row>
    <row r="501" spans="13:21" hidden="1">
      <c r="M501" s="31">
        <v>542</v>
      </c>
      <c r="N501" s="32" t="s">
        <v>1338</v>
      </c>
      <c r="O501" s="33">
        <v>1</v>
      </c>
      <c r="P501" s="27"/>
      <c r="Q501" s="27"/>
      <c r="R501" s="27"/>
      <c r="S501" s="27"/>
      <c r="T501" s="35" t="s">
        <v>2854</v>
      </c>
      <c r="U501" s="35" t="s">
        <v>2855</v>
      </c>
    </row>
    <row r="502" spans="13:21" hidden="1">
      <c r="M502" s="31">
        <v>543</v>
      </c>
      <c r="N502" s="32" t="s">
        <v>1351</v>
      </c>
      <c r="O502" s="33">
        <v>1</v>
      </c>
      <c r="P502" s="27"/>
      <c r="Q502" s="27"/>
      <c r="R502" s="27"/>
      <c r="S502" s="27"/>
      <c r="T502" s="35" t="s">
        <v>2856</v>
      </c>
      <c r="U502" s="35" t="s">
        <v>1544</v>
      </c>
    </row>
    <row r="503" spans="13:21" hidden="1">
      <c r="M503" s="31">
        <v>544</v>
      </c>
      <c r="N503" s="32" t="s">
        <v>1340</v>
      </c>
      <c r="O503" s="33">
        <v>1</v>
      </c>
      <c r="P503" s="27"/>
      <c r="Q503" s="27"/>
      <c r="R503" s="27"/>
      <c r="S503" s="27"/>
      <c r="T503" s="35" t="s">
        <v>2857</v>
      </c>
      <c r="U503" s="35" t="s">
        <v>2858</v>
      </c>
    </row>
    <row r="504" spans="13:21" hidden="1">
      <c r="M504" s="31">
        <v>545</v>
      </c>
      <c r="N504" s="32" t="s">
        <v>1334</v>
      </c>
      <c r="O504" s="33">
        <v>1</v>
      </c>
      <c r="P504" s="27"/>
      <c r="Q504" s="27"/>
      <c r="R504" s="27"/>
      <c r="S504" s="27"/>
      <c r="T504" s="35" t="s">
        <v>2859</v>
      </c>
      <c r="U504" s="35" t="s">
        <v>2860</v>
      </c>
    </row>
    <row r="505" spans="13:21" hidden="1">
      <c r="M505" s="31">
        <v>547</v>
      </c>
      <c r="N505" s="32" t="s">
        <v>615</v>
      </c>
      <c r="O505" s="33">
        <v>1</v>
      </c>
      <c r="P505" s="27"/>
      <c r="Q505" s="27"/>
      <c r="R505" s="27"/>
      <c r="S505" s="27"/>
      <c r="T505" s="35" t="s">
        <v>2861</v>
      </c>
      <c r="U505" s="35" t="s">
        <v>1546</v>
      </c>
    </row>
    <row r="506" spans="13:21" hidden="1">
      <c r="M506" s="31">
        <v>548</v>
      </c>
      <c r="N506" s="32" t="s">
        <v>1336</v>
      </c>
      <c r="O506" s="33">
        <v>1</v>
      </c>
      <c r="P506" s="27"/>
      <c r="Q506" s="27"/>
      <c r="R506" s="27"/>
      <c r="S506" s="27"/>
      <c r="T506" s="35" t="s">
        <v>2862</v>
      </c>
      <c r="U506" s="35" t="s">
        <v>189</v>
      </c>
    </row>
    <row r="507" spans="13:21" hidden="1">
      <c r="M507" s="31">
        <v>549</v>
      </c>
      <c r="N507" s="32" t="s">
        <v>619</v>
      </c>
      <c r="O507" s="33">
        <v>1</v>
      </c>
      <c r="P507" s="27"/>
      <c r="Q507" s="27"/>
      <c r="R507" s="27"/>
      <c r="S507" s="27"/>
      <c r="T507" s="35" t="s">
        <v>190</v>
      </c>
      <c r="U507" s="35" t="s">
        <v>1545</v>
      </c>
    </row>
    <row r="508" spans="13:21" hidden="1">
      <c r="M508" s="31">
        <v>550</v>
      </c>
      <c r="N508" s="32" t="s">
        <v>614</v>
      </c>
      <c r="O508" s="33">
        <v>1</v>
      </c>
      <c r="P508" s="27"/>
      <c r="Q508" s="27"/>
      <c r="R508" s="27"/>
      <c r="S508" s="27"/>
      <c r="T508" s="35" t="s">
        <v>191</v>
      </c>
      <c r="U508" s="35" t="s">
        <v>192</v>
      </c>
    </row>
    <row r="509" spans="13:21" hidden="1">
      <c r="M509" s="31">
        <v>551</v>
      </c>
      <c r="N509" s="32" t="s">
        <v>1346</v>
      </c>
      <c r="O509" s="33">
        <v>1</v>
      </c>
      <c r="P509" s="27"/>
      <c r="Q509" s="27"/>
      <c r="R509" s="27"/>
      <c r="S509" s="27"/>
      <c r="T509" s="35" t="s">
        <v>193</v>
      </c>
      <c r="U509" s="35" t="s">
        <v>194</v>
      </c>
    </row>
    <row r="510" spans="13:21" hidden="1">
      <c r="M510" s="31">
        <v>552</v>
      </c>
      <c r="N510" s="32" t="s">
        <v>1361</v>
      </c>
      <c r="O510" s="33">
        <v>2</v>
      </c>
      <c r="P510" s="27"/>
      <c r="Q510" s="27"/>
      <c r="R510" s="27"/>
      <c r="S510" s="27"/>
      <c r="T510" s="35" t="s">
        <v>195</v>
      </c>
      <c r="U510" s="35" t="s">
        <v>935</v>
      </c>
    </row>
    <row r="511" spans="13:21" hidden="1">
      <c r="M511" s="31">
        <v>553</v>
      </c>
      <c r="N511" s="32" t="s">
        <v>1367</v>
      </c>
      <c r="O511" s="33">
        <v>2</v>
      </c>
      <c r="P511" s="27"/>
      <c r="Q511" s="27"/>
      <c r="R511" s="27"/>
      <c r="S511" s="27"/>
      <c r="T511" s="35" t="s">
        <v>936</v>
      </c>
      <c r="U511" s="35" t="s">
        <v>937</v>
      </c>
    </row>
    <row r="512" spans="13:21" hidden="1">
      <c r="M512" s="31">
        <v>554</v>
      </c>
      <c r="N512" s="32" t="s">
        <v>1372</v>
      </c>
      <c r="O512" s="33">
        <v>2</v>
      </c>
      <c r="P512" s="27"/>
      <c r="Q512" s="27"/>
      <c r="R512" s="27"/>
      <c r="S512" s="27"/>
      <c r="T512" s="35" t="s">
        <v>938</v>
      </c>
      <c r="U512" s="35" t="s">
        <v>939</v>
      </c>
    </row>
    <row r="513" spans="13:21" hidden="1">
      <c r="M513" s="31">
        <v>555</v>
      </c>
      <c r="N513" s="32" t="s">
        <v>2951</v>
      </c>
      <c r="O513" s="33">
        <v>3</v>
      </c>
      <c r="P513" s="27"/>
      <c r="Q513" s="27"/>
      <c r="R513" s="27"/>
      <c r="S513" s="27"/>
      <c r="T513" s="35" t="s">
        <v>940</v>
      </c>
      <c r="U513" s="35" t="s">
        <v>1988</v>
      </c>
    </row>
    <row r="514" spans="13:21" hidden="1">
      <c r="M514" s="31">
        <v>556</v>
      </c>
      <c r="N514" s="32" t="s">
        <v>1642</v>
      </c>
      <c r="O514" s="33">
        <v>4</v>
      </c>
      <c r="P514" s="27"/>
      <c r="Q514" s="27"/>
      <c r="R514" s="27"/>
      <c r="S514" s="27"/>
      <c r="T514" s="35" t="s">
        <v>1989</v>
      </c>
      <c r="U514" s="35" t="s">
        <v>1990</v>
      </c>
    </row>
    <row r="515" spans="13:21" hidden="1">
      <c r="M515" s="31">
        <v>557</v>
      </c>
      <c r="N515" s="32" t="s">
        <v>1645</v>
      </c>
      <c r="O515" s="33">
        <v>4</v>
      </c>
      <c r="P515" s="27"/>
      <c r="Q515" s="27"/>
      <c r="R515" s="27"/>
      <c r="S515" s="27"/>
      <c r="T515" s="35" t="s">
        <v>1991</v>
      </c>
      <c r="U515" s="35" t="s">
        <v>1992</v>
      </c>
    </row>
    <row r="516" spans="13:21" hidden="1">
      <c r="M516" s="31">
        <v>558</v>
      </c>
      <c r="N516" s="32" t="s">
        <v>1749</v>
      </c>
      <c r="O516" s="33">
        <v>5</v>
      </c>
      <c r="P516" s="27"/>
      <c r="Q516" s="27"/>
      <c r="R516" s="27"/>
      <c r="S516" s="27"/>
      <c r="T516" s="35" t="s">
        <v>1993</v>
      </c>
      <c r="U516" s="35" t="s">
        <v>1994</v>
      </c>
    </row>
    <row r="517" spans="13:21" hidden="1">
      <c r="M517" s="31">
        <v>559</v>
      </c>
      <c r="N517" s="32" t="s">
        <v>1759</v>
      </c>
      <c r="O517" s="33">
        <v>6</v>
      </c>
      <c r="P517" s="27"/>
      <c r="Q517" s="27"/>
      <c r="R517" s="27"/>
      <c r="S517" s="27"/>
      <c r="T517" s="35" t="s">
        <v>1995</v>
      </c>
      <c r="U517" s="35" t="s">
        <v>1996</v>
      </c>
    </row>
    <row r="518" spans="13:21" hidden="1">
      <c r="M518" s="31">
        <v>560</v>
      </c>
      <c r="N518" s="32" t="s">
        <v>1760</v>
      </c>
      <c r="O518" s="33">
        <v>6</v>
      </c>
      <c r="P518" s="27"/>
      <c r="Q518" s="27"/>
      <c r="R518" s="27"/>
      <c r="S518" s="27"/>
      <c r="T518" s="35" t="s">
        <v>1997</v>
      </c>
      <c r="U518" s="35" t="s">
        <v>2671</v>
      </c>
    </row>
    <row r="519" spans="13:21" hidden="1">
      <c r="M519" s="31">
        <v>561</v>
      </c>
      <c r="N519" s="32" t="s">
        <v>1769</v>
      </c>
      <c r="O519" s="33">
        <v>6</v>
      </c>
      <c r="P519" s="27"/>
      <c r="Q519" s="27"/>
      <c r="R519" s="27"/>
      <c r="S519" s="27"/>
      <c r="T519" s="35" t="s">
        <v>2672</v>
      </c>
      <c r="U519" s="35" t="s">
        <v>2673</v>
      </c>
    </row>
    <row r="520" spans="13:21" hidden="1">
      <c r="M520" s="31">
        <v>562</v>
      </c>
      <c r="N520" s="32" t="s">
        <v>1791</v>
      </c>
      <c r="O520" s="33">
        <v>7</v>
      </c>
      <c r="P520" s="27"/>
      <c r="Q520" s="27"/>
      <c r="R520" s="27"/>
      <c r="S520" s="27"/>
      <c r="T520" s="35" t="s">
        <v>2674</v>
      </c>
      <c r="U520" s="35" t="s">
        <v>2675</v>
      </c>
    </row>
    <row r="521" spans="13:21" hidden="1">
      <c r="M521" s="31">
        <v>564</v>
      </c>
      <c r="N521" s="32" t="s">
        <v>1793</v>
      </c>
      <c r="O521" s="33">
        <v>7</v>
      </c>
      <c r="P521" s="27"/>
      <c r="Q521" s="27"/>
      <c r="R521" s="27"/>
      <c r="S521" s="27"/>
      <c r="T521" s="35" t="s">
        <v>2676</v>
      </c>
      <c r="U521" s="35" t="s">
        <v>2677</v>
      </c>
    </row>
    <row r="522" spans="13:21" hidden="1">
      <c r="M522" s="31">
        <v>565</v>
      </c>
      <c r="N522" s="32" t="s">
        <v>1796</v>
      </c>
      <c r="O522" s="33">
        <v>7</v>
      </c>
      <c r="P522" s="27"/>
      <c r="Q522" s="27"/>
      <c r="R522" s="27"/>
      <c r="S522" s="27"/>
      <c r="T522" s="35" t="s">
        <v>2678</v>
      </c>
      <c r="U522" s="35" t="s">
        <v>2679</v>
      </c>
    </row>
    <row r="523" spans="13:21" hidden="1">
      <c r="M523" s="31">
        <v>566</v>
      </c>
      <c r="N523" s="32" t="s">
        <v>1799</v>
      </c>
      <c r="O523" s="33">
        <v>7</v>
      </c>
      <c r="P523" s="27"/>
      <c r="Q523" s="27"/>
      <c r="R523" s="27"/>
      <c r="S523" s="27"/>
      <c r="T523" s="35" t="s">
        <v>2680</v>
      </c>
      <c r="U523" s="35" t="s">
        <v>2681</v>
      </c>
    </row>
    <row r="524" spans="13:21" hidden="1">
      <c r="M524" s="31">
        <v>567</v>
      </c>
      <c r="N524" s="32" t="s">
        <v>2408</v>
      </c>
      <c r="O524" s="33">
        <v>12</v>
      </c>
      <c r="P524" s="27"/>
      <c r="Q524" s="27"/>
      <c r="R524" s="27"/>
      <c r="S524" s="27"/>
      <c r="T524" s="35" t="s">
        <v>2682</v>
      </c>
      <c r="U524" s="35" t="s">
        <v>2683</v>
      </c>
    </row>
    <row r="525" spans="13:21" hidden="1">
      <c r="M525" s="31">
        <v>568</v>
      </c>
      <c r="N525" s="32" t="s">
        <v>2412</v>
      </c>
      <c r="O525" s="33">
        <v>12</v>
      </c>
      <c r="P525" s="27"/>
      <c r="Q525" s="27"/>
      <c r="R525" s="27"/>
      <c r="S525" s="27"/>
      <c r="T525" s="35" t="s">
        <v>2684</v>
      </c>
      <c r="U525" s="35" t="s">
        <v>2685</v>
      </c>
    </row>
    <row r="526" spans="13:21" hidden="1">
      <c r="M526" s="31">
        <v>569</v>
      </c>
      <c r="N526" s="32" t="s">
        <v>2414</v>
      </c>
      <c r="O526" s="33">
        <v>12</v>
      </c>
      <c r="P526" s="27"/>
      <c r="Q526" s="27"/>
      <c r="R526" s="27"/>
      <c r="S526" s="27"/>
      <c r="T526" s="35" t="s">
        <v>2686</v>
      </c>
      <c r="U526" s="35" t="s">
        <v>333</v>
      </c>
    </row>
    <row r="527" spans="13:21" hidden="1">
      <c r="M527" s="31">
        <v>570</v>
      </c>
      <c r="N527" s="32" t="s">
        <v>471</v>
      </c>
      <c r="O527" s="33">
        <v>12</v>
      </c>
      <c r="P527" s="27"/>
      <c r="Q527" s="27"/>
      <c r="R527" s="27"/>
      <c r="S527" s="27"/>
      <c r="T527" s="35" t="s">
        <v>2687</v>
      </c>
      <c r="U527" s="35" t="s">
        <v>2688</v>
      </c>
    </row>
    <row r="528" spans="13:21" hidden="1">
      <c r="M528" s="31">
        <v>571</v>
      </c>
      <c r="N528" s="32" t="s">
        <v>482</v>
      </c>
      <c r="O528" s="33">
        <v>13</v>
      </c>
      <c r="P528" s="27"/>
      <c r="Q528" s="27"/>
      <c r="R528" s="27"/>
      <c r="S528" s="27"/>
      <c r="T528" s="35" t="s">
        <v>2689</v>
      </c>
      <c r="U528" s="35" t="s">
        <v>2690</v>
      </c>
    </row>
    <row r="529" spans="13:21" hidden="1">
      <c r="M529" s="31">
        <v>572</v>
      </c>
      <c r="N529" s="32" t="s">
        <v>486</v>
      </c>
      <c r="O529" s="33">
        <v>13</v>
      </c>
      <c r="P529" s="27"/>
      <c r="Q529" s="27"/>
      <c r="R529" s="27"/>
      <c r="S529" s="27"/>
      <c r="T529" s="35" t="s">
        <v>2691</v>
      </c>
      <c r="U529" s="35" t="s">
        <v>2692</v>
      </c>
    </row>
    <row r="530" spans="13:21" hidden="1">
      <c r="M530" s="31">
        <v>573</v>
      </c>
      <c r="N530" s="32" t="s">
        <v>497</v>
      </c>
      <c r="O530" s="33">
        <v>13</v>
      </c>
      <c r="P530" s="27"/>
      <c r="Q530" s="27"/>
      <c r="R530" s="27"/>
      <c r="S530" s="27"/>
      <c r="T530" s="35" t="s">
        <v>2693</v>
      </c>
      <c r="U530" s="35" t="s">
        <v>2694</v>
      </c>
    </row>
    <row r="531" spans="13:21" hidden="1">
      <c r="M531" s="31">
        <v>574</v>
      </c>
      <c r="N531" s="32" t="s">
        <v>499</v>
      </c>
      <c r="O531" s="33">
        <v>13</v>
      </c>
      <c r="P531" s="27"/>
      <c r="Q531" s="27"/>
      <c r="R531" s="27"/>
      <c r="S531" s="27"/>
      <c r="T531" s="35" t="s">
        <v>2695</v>
      </c>
      <c r="U531" s="35" t="s">
        <v>2696</v>
      </c>
    </row>
    <row r="532" spans="13:21" hidden="1">
      <c r="M532" s="31">
        <v>575</v>
      </c>
      <c r="N532" s="32" t="s">
        <v>1707</v>
      </c>
      <c r="O532" s="33">
        <v>13</v>
      </c>
      <c r="P532" s="27"/>
      <c r="Q532" s="27"/>
      <c r="R532" s="27"/>
      <c r="S532" s="27"/>
      <c r="T532" s="35" t="s">
        <v>2697</v>
      </c>
      <c r="U532" s="35" t="s">
        <v>2698</v>
      </c>
    </row>
    <row r="533" spans="13:21" hidden="1">
      <c r="M533" s="31">
        <v>576</v>
      </c>
      <c r="N533" s="32" t="s">
        <v>1719</v>
      </c>
      <c r="O533" s="33">
        <v>14</v>
      </c>
      <c r="P533" s="27"/>
      <c r="Q533" s="27"/>
      <c r="R533" s="27"/>
      <c r="S533" s="27"/>
      <c r="T533" s="35" t="s">
        <v>2699</v>
      </c>
      <c r="U533" s="35" t="s">
        <v>2700</v>
      </c>
    </row>
    <row r="534" spans="13:21" hidden="1">
      <c r="M534" s="31">
        <v>578</v>
      </c>
      <c r="N534" s="32" t="s">
        <v>2212</v>
      </c>
      <c r="O534" s="33">
        <v>14</v>
      </c>
      <c r="P534" s="27"/>
      <c r="Q534" s="27"/>
      <c r="R534" s="27"/>
      <c r="S534" s="27"/>
      <c r="T534" s="35" t="s">
        <v>2701</v>
      </c>
      <c r="U534" s="35" t="s">
        <v>334</v>
      </c>
    </row>
    <row r="535" spans="13:21" hidden="1">
      <c r="M535" s="31">
        <v>579</v>
      </c>
      <c r="N535" s="32" t="s">
        <v>1972</v>
      </c>
      <c r="O535" s="33">
        <v>14</v>
      </c>
      <c r="P535" s="27"/>
      <c r="Q535" s="27"/>
      <c r="R535" s="27"/>
      <c r="S535" s="27"/>
      <c r="T535" s="35" t="s">
        <v>2702</v>
      </c>
      <c r="U535" s="35" t="s">
        <v>2703</v>
      </c>
    </row>
    <row r="536" spans="13:21" hidden="1">
      <c r="M536" s="31">
        <v>581</v>
      </c>
      <c r="N536" s="32" t="s">
        <v>2232</v>
      </c>
      <c r="O536" s="33">
        <v>15</v>
      </c>
      <c r="P536" s="27"/>
      <c r="Q536" s="27"/>
      <c r="R536" s="27"/>
      <c r="S536" s="27"/>
      <c r="T536" s="35" t="s">
        <v>2704</v>
      </c>
      <c r="U536" s="35" t="s">
        <v>2705</v>
      </c>
    </row>
    <row r="537" spans="13:21" hidden="1">
      <c r="M537" s="31">
        <v>582</v>
      </c>
      <c r="N537" s="32" t="s">
        <v>2235</v>
      </c>
      <c r="O537" s="33">
        <v>15</v>
      </c>
      <c r="P537" s="27"/>
      <c r="Q537" s="27"/>
      <c r="R537" s="27"/>
      <c r="S537" s="27"/>
      <c r="T537" s="35" t="s">
        <v>2706</v>
      </c>
      <c r="U537" s="35" t="s">
        <v>1449</v>
      </c>
    </row>
    <row r="538" spans="13:21" hidden="1">
      <c r="M538" s="31">
        <v>583</v>
      </c>
      <c r="N538" s="32" t="s">
        <v>499</v>
      </c>
      <c r="O538" s="33">
        <v>16</v>
      </c>
      <c r="P538" s="27"/>
      <c r="Q538" s="27"/>
      <c r="R538" s="27"/>
      <c r="S538" s="27"/>
      <c r="T538" s="35" t="s">
        <v>2707</v>
      </c>
      <c r="U538" s="35" t="s">
        <v>670</v>
      </c>
    </row>
    <row r="539" spans="13:21" hidden="1">
      <c r="M539" s="31">
        <v>584</v>
      </c>
      <c r="N539" s="32" t="s">
        <v>2073</v>
      </c>
      <c r="O539" s="33">
        <v>16</v>
      </c>
      <c r="P539" s="27"/>
      <c r="Q539" s="27"/>
      <c r="R539" s="27"/>
      <c r="S539" s="27"/>
      <c r="T539" s="35" t="s">
        <v>671</v>
      </c>
      <c r="U539" s="35" t="s">
        <v>672</v>
      </c>
    </row>
    <row r="540" spans="13:21" hidden="1">
      <c r="M540" s="31">
        <v>585</v>
      </c>
      <c r="N540" s="32" t="s">
        <v>2083</v>
      </c>
      <c r="O540" s="33">
        <v>17</v>
      </c>
      <c r="P540" s="27"/>
      <c r="Q540" s="27"/>
      <c r="R540" s="27"/>
      <c r="S540" s="27"/>
      <c r="T540" s="35" t="s">
        <v>673</v>
      </c>
      <c r="U540" s="35" t="s">
        <v>674</v>
      </c>
    </row>
    <row r="541" spans="13:21" hidden="1">
      <c r="M541" s="31">
        <v>586</v>
      </c>
      <c r="N541" s="32" t="s">
        <v>2608</v>
      </c>
      <c r="O541" s="33">
        <v>17</v>
      </c>
      <c r="P541" s="27"/>
      <c r="Q541" s="27"/>
      <c r="R541" s="27"/>
      <c r="S541" s="27"/>
      <c r="T541" s="35" t="s">
        <v>675</v>
      </c>
      <c r="U541" s="35" t="s">
        <v>2667</v>
      </c>
    </row>
    <row r="542" spans="13:21" hidden="1">
      <c r="M542" s="31">
        <v>587</v>
      </c>
      <c r="N542" s="32" t="s">
        <v>2609</v>
      </c>
      <c r="O542" s="33">
        <v>17</v>
      </c>
      <c r="P542" s="27"/>
      <c r="Q542" s="27"/>
      <c r="R542" s="27"/>
      <c r="S542" s="27"/>
      <c r="T542" s="35" t="s">
        <v>2668</v>
      </c>
      <c r="U542" s="35" t="s">
        <v>2669</v>
      </c>
    </row>
    <row r="543" spans="13:21" hidden="1">
      <c r="M543" s="31">
        <v>588</v>
      </c>
      <c r="N543" s="32" t="s">
        <v>2616</v>
      </c>
      <c r="O543" s="33">
        <v>17</v>
      </c>
      <c r="P543" s="27"/>
      <c r="Q543" s="27"/>
      <c r="R543" s="27"/>
      <c r="S543" s="27"/>
      <c r="T543" s="35" t="s">
        <v>2670</v>
      </c>
      <c r="U543" s="35" t="s">
        <v>724</v>
      </c>
    </row>
    <row r="544" spans="13:21" hidden="1">
      <c r="M544" s="31">
        <v>589</v>
      </c>
      <c r="N544" s="32" t="s">
        <v>2468</v>
      </c>
      <c r="O544" s="33">
        <v>17</v>
      </c>
      <c r="P544" s="27"/>
      <c r="Q544" s="27"/>
      <c r="R544" s="27"/>
      <c r="S544" s="27"/>
      <c r="T544" s="35" t="s">
        <v>725</v>
      </c>
      <c r="U544" s="35" t="s">
        <v>726</v>
      </c>
    </row>
    <row r="545" spans="13:21" hidden="1">
      <c r="M545" s="31">
        <v>590</v>
      </c>
      <c r="N545" s="32" t="s">
        <v>2469</v>
      </c>
      <c r="O545" s="33">
        <v>17</v>
      </c>
      <c r="P545" s="27"/>
      <c r="Q545" s="27"/>
      <c r="R545" s="27"/>
      <c r="S545" s="27"/>
      <c r="T545" s="35" t="s">
        <v>727</v>
      </c>
      <c r="U545" s="35" t="s">
        <v>728</v>
      </c>
    </row>
    <row r="546" spans="13:21" hidden="1">
      <c r="M546" s="31">
        <v>591</v>
      </c>
      <c r="N546" s="32" t="s">
        <v>2472</v>
      </c>
      <c r="O546" s="33">
        <v>17</v>
      </c>
      <c r="P546" s="27"/>
      <c r="Q546" s="27"/>
      <c r="R546" s="27"/>
      <c r="S546" s="27"/>
      <c r="T546" s="35" t="s">
        <v>729</v>
      </c>
      <c r="U546" s="35" t="s">
        <v>1684</v>
      </c>
    </row>
    <row r="547" spans="13:21" hidden="1">
      <c r="M547" s="31">
        <v>592</v>
      </c>
      <c r="N547" s="32" t="s">
        <v>2715</v>
      </c>
      <c r="O547" s="33">
        <v>17</v>
      </c>
      <c r="P547" s="27"/>
      <c r="Q547" s="27"/>
      <c r="R547" s="27"/>
      <c r="S547" s="27"/>
      <c r="T547" s="35" t="s">
        <v>1685</v>
      </c>
      <c r="U547" s="35" t="s">
        <v>1686</v>
      </c>
    </row>
    <row r="548" spans="13:21" hidden="1">
      <c r="M548" s="31">
        <v>593</v>
      </c>
      <c r="N548" s="32" t="s">
        <v>2720</v>
      </c>
      <c r="O548" s="33">
        <v>17</v>
      </c>
      <c r="P548" s="27"/>
      <c r="Q548" s="27"/>
      <c r="R548" s="27"/>
      <c r="S548" s="27"/>
      <c r="T548" s="35" t="s">
        <v>1687</v>
      </c>
      <c r="U548" s="35" t="s">
        <v>1688</v>
      </c>
    </row>
    <row r="549" spans="13:21" hidden="1">
      <c r="M549" s="31">
        <v>595</v>
      </c>
      <c r="N549" s="32" t="s">
        <v>2724</v>
      </c>
      <c r="O549" s="33">
        <v>17</v>
      </c>
      <c r="P549" s="27"/>
      <c r="Q549" s="27"/>
      <c r="R549" s="27"/>
      <c r="S549" s="27"/>
      <c r="T549" s="35" t="s">
        <v>1689</v>
      </c>
      <c r="U549" s="35" t="s">
        <v>1690</v>
      </c>
    </row>
    <row r="550" spans="13:21" hidden="1">
      <c r="M550" s="31">
        <v>596</v>
      </c>
      <c r="N550" s="32" t="s">
        <v>2736</v>
      </c>
      <c r="O550" s="33">
        <v>18</v>
      </c>
      <c r="P550" s="27"/>
      <c r="Q550" s="27"/>
      <c r="R550" s="27"/>
      <c r="S550" s="27"/>
      <c r="T550" s="35" t="s">
        <v>1691</v>
      </c>
      <c r="U550" s="35" t="s">
        <v>1692</v>
      </c>
    </row>
    <row r="551" spans="13:21" hidden="1">
      <c r="M551" s="31">
        <v>597</v>
      </c>
      <c r="N551" s="32" t="s">
        <v>2737</v>
      </c>
      <c r="O551" s="33">
        <v>18</v>
      </c>
      <c r="P551" s="27"/>
      <c r="Q551" s="27"/>
      <c r="R551" s="27"/>
      <c r="S551" s="27"/>
      <c r="T551" s="35" t="s">
        <v>1693</v>
      </c>
      <c r="U551" s="35" t="s">
        <v>1694</v>
      </c>
    </row>
    <row r="552" spans="13:21" hidden="1">
      <c r="M552" s="31">
        <v>598</v>
      </c>
      <c r="N552" s="32" t="s">
        <v>2557</v>
      </c>
      <c r="O552" s="33">
        <v>19</v>
      </c>
      <c r="P552" s="27"/>
      <c r="Q552" s="27"/>
      <c r="R552" s="27"/>
      <c r="S552" s="27"/>
      <c r="T552" s="35" t="s">
        <v>1695</v>
      </c>
      <c r="U552" s="35" t="s">
        <v>1696</v>
      </c>
    </row>
    <row r="553" spans="13:21" hidden="1">
      <c r="M553" s="31">
        <v>599</v>
      </c>
      <c r="N553" s="32" t="s">
        <v>2559</v>
      </c>
      <c r="O553" s="33">
        <v>19</v>
      </c>
      <c r="P553" s="27"/>
      <c r="Q553" s="27"/>
      <c r="R553" s="27"/>
      <c r="S553" s="27"/>
      <c r="T553" s="35" t="s">
        <v>1697</v>
      </c>
      <c r="U553" s="35" t="s">
        <v>1698</v>
      </c>
    </row>
    <row r="554" spans="13:21" hidden="1">
      <c r="M554" s="31">
        <v>600</v>
      </c>
      <c r="N554" s="32" t="s">
        <v>2564</v>
      </c>
      <c r="O554" s="33">
        <v>19</v>
      </c>
      <c r="P554" s="27"/>
      <c r="Q554" s="27"/>
      <c r="R554" s="27"/>
      <c r="S554" s="27"/>
      <c r="T554" s="35" t="s">
        <v>1699</v>
      </c>
      <c r="U554" s="35" t="s">
        <v>1957</v>
      </c>
    </row>
    <row r="555" spans="13:21" hidden="1">
      <c r="M555" s="31">
        <v>601</v>
      </c>
      <c r="N555" s="32" t="s">
        <v>145</v>
      </c>
      <c r="O555" s="33">
        <v>19</v>
      </c>
      <c r="P555" s="27"/>
      <c r="Q555" s="27"/>
      <c r="R555" s="27"/>
      <c r="S555" s="27"/>
      <c r="T555" s="35" t="s">
        <v>1958</v>
      </c>
      <c r="U555" s="35" t="s">
        <v>1959</v>
      </c>
    </row>
    <row r="556" spans="13:21" hidden="1">
      <c r="M556" s="31">
        <v>602</v>
      </c>
      <c r="N556" s="32" t="s">
        <v>2372</v>
      </c>
      <c r="O556" s="33">
        <v>19</v>
      </c>
      <c r="P556" s="27"/>
      <c r="Q556" s="27"/>
      <c r="R556" s="27"/>
      <c r="S556" s="27"/>
      <c r="T556" s="35" t="s">
        <v>1960</v>
      </c>
      <c r="U556" s="35" t="s">
        <v>1961</v>
      </c>
    </row>
    <row r="557" spans="13:21" hidden="1">
      <c r="M557" s="31">
        <v>603</v>
      </c>
      <c r="N557" s="32" t="s">
        <v>2375</v>
      </c>
      <c r="O557" s="33">
        <v>20</v>
      </c>
      <c r="P557" s="27"/>
      <c r="Q557" s="27"/>
      <c r="R557" s="27"/>
      <c r="S557" s="27"/>
      <c r="T557" s="35" t="s">
        <v>1962</v>
      </c>
      <c r="U557" s="35" t="s">
        <v>1655</v>
      </c>
    </row>
    <row r="558" spans="13:21" hidden="1">
      <c r="M558" s="31">
        <v>604</v>
      </c>
      <c r="N558" s="32" t="s">
        <v>505</v>
      </c>
      <c r="O558" s="33">
        <v>20</v>
      </c>
      <c r="P558" s="27"/>
      <c r="Q558" s="27"/>
      <c r="R558" s="27"/>
      <c r="S558" s="27"/>
      <c r="T558" s="35" t="s">
        <v>1656</v>
      </c>
      <c r="U558" s="35" t="s">
        <v>1657</v>
      </c>
    </row>
    <row r="559" spans="13:21" hidden="1">
      <c r="M559" s="31">
        <v>605</v>
      </c>
      <c r="N559" s="32" t="s">
        <v>1878</v>
      </c>
      <c r="O559" s="33">
        <v>20</v>
      </c>
      <c r="P559" s="27"/>
      <c r="Q559" s="27"/>
      <c r="R559" s="27"/>
      <c r="S559" s="27"/>
      <c r="T559" s="35" t="s">
        <v>1658</v>
      </c>
      <c r="U559" s="35" t="s">
        <v>1659</v>
      </c>
    </row>
    <row r="560" spans="13:21" hidden="1">
      <c r="M560" s="31">
        <v>606</v>
      </c>
      <c r="N560" s="32" t="s">
        <v>1882</v>
      </c>
      <c r="O560" s="33">
        <v>20</v>
      </c>
      <c r="P560" s="27"/>
      <c r="Q560" s="27"/>
      <c r="R560" s="27"/>
      <c r="S560" s="27"/>
      <c r="T560" s="35" t="s">
        <v>1660</v>
      </c>
      <c r="U560" s="35" t="s">
        <v>1661</v>
      </c>
    </row>
    <row r="561" spans="13:21" hidden="1">
      <c r="M561" s="31">
        <v>607</v>
      </c>
      <c r="N561" s="32" t="s">
        <v>1883</v>
      </c>
      <c r="O561" s="33">
        <v>20</v>
      </c>
      <c r="P561" s="27"/>
      <c r="Q561" s="27"/>
      <c r="R561" s="27"/>
      <c r="S561" s="27"/>
      <c r="T561" s="35" t="s">
        <v>1662</v>
      </c>
      <c r="U561" s="35" t="s">
        <v>1663</v>
      </c>
    </row>
    <row r="562" spans="13:21" hidden="1">
      <c r="M562" s="31">
        <v>608</v>
      </c>
      <c r="N562" s="32" t="s">
        <v>1886</v>
      </c>
      <c r="O562" s="33">
        <v>20</v>
      </c>
      <c r="P562" s="27"/>
      <c r="Q562" s="27"/>
      <c r="R562" s="27"/>
      <c r="S562" s="27"/>
      <c r="T562" s="35" t="s">
        <v>1664</v>
      </c>
      <c r="U562" s="35" t="s">
        <v>1665</v>
      </c>
    </row>
    <row r="563" spans="13:21" hidden="1">
      <c r="M563" s="31">
        <v>609</v>
      </c>
      <c r="N563" s="32" t="s">
        <v>1729</v>
      </c>
      <c r="O563" s="33">
        <v>14</v>
      </c>
      <c r="P563" s="27"/>
      <c r="Q563" s="27"/>
      <c r="R563" s="27"/>
      <c r="S563" s="27"/>
      <c r="T563" s="35" t="s">
        <v>1666</v>
      </c>
      <c r="U563" s="35" t="s">
        <v>1667</v>
      </c>
    </row>
    <row r="564" spans="13:21" hidden="1">
      <c r="M564" s="31">
        <v>610</v>
      </c>
      <c r="N564" s="32" t="s">
        <v>2710</v>
      </c>
      <c r="O564" s="33">
        <v>16</v>
      </c>
      <c r="P564" s="27"/>
      <c r="Q564" s="27"/>
      <c r="R564" s="27"/>
      <c r="S564" s="27"/>
      <c r="T564" s="35" t="s">
        <v>1668</v>
      </c>
      <c r="U564" s="35" t="s">
        <v>1669</v>
      </c>
    </row>
    <row r="565" spans="13:21" hidden="1">
      <c r="M565" s="31">
        <v>612</v>
      </c>
      <c r="N565" s="32" t="s">
        <v>2711</v>
      </c>
      <c r="O565" s="33">
        <v>16</v>
      </c>
      <c r="P565" s="27"/>
      <c r="Q565" s="27"/>
      <c r="R565" s="27"/>
      <c r="S565" s="27"/>
      <c r="T565" s="35" t="s">
        <v>1670</v>
      </c>
      <c r="U565" s="35" t="s">
        <v>1671</v>
      </c>
    </row>
    <row r="566" spans="13:21" hidden="1">
      <c r="M566" s="31">
        <v>614</v>
      </c>
      <c r="N566" s="32" t="s">
        <v>2224</v>
      </c>
      <c r="O566" s="33">
        <v>14</v>
      </c>
      <c r="P566" s="27"/>
      <c r="Q566" s="27"/>
      <c r="R566" s="27"/>
      <c r="S566" s="27"/>
      <c r="T566" s="35" t="s">
        <v>1672</v>
      </c>
      <c r="U566" s="35" t="s">
        <v>1443</v>
      </c>
    </row>
    <row r="567" spans="13:21" hidden="1">
      <c r="M567" s="31">
        <v>616</v>
      </c>
      <c r="N567" s="32" t="s">
        <v>1771</v>
      </c>
      <c r="O567" s="33">
        <v>6</v>
      </c>
      <c r="P567" s="27"/>
      <c r="Q567" s="27"/>
      <c r="R567" s="27"/>
      <c r="S567" s="27"/>
      <c r="T567" s="35" t="s">
        <v>1673</v>
      </c>
      <c r="U567" s="35" t="s">
        <v>1674</v>
      </c>
    </row>
    <row r="568" spans="13:21" hidden="1">
      <c r="M568" s="31">
        <v>617</v>
      </c>
      <c r="N568" s="32" t="s">
        <v>2231</v>
      </c>
      <c r="O568" s="33">
        <v>15</v>
      </c>
      <c r="P568" s="27"/>
      <c r="Q568" s="27"/>
      <c r="R568" s="27"/>
      <c r="S568" s="27"/>
      <c r="T568" s="35" t="s">
        <v>1675</v>
      </c>
      <c r="U568" s="35" t="s">
        <v>1676</v>
      </c>
    </row>
    <row r="569" spans="13:21" hidden="1">
      <c r="M569" s="31">
        <v>618</v>
      </c>
      <c r="N569" s="32" t="s">
        <v>1326</v>
      </c>
      <c r="O569" s="33">
        <v>6</v>
      </c>
      <c r="P569" s="27"/>
      <c r="Q569" s="27"/>
      <c r="R569" s="27"/>
      <c r="S569" s="27"/>
      <c r="T569" s="35" t="s">
        <v>1677</v>
      </c>
      <c r="U569" s="35" t="s">
        <v>1442</v>
      </c>
    </row>
    <row r="570" spans="13:21" hidden="1">
      <c r="M570" s="31">
        <v>619</v>
      </c>
      <c r="N570" s="32" t="s">
        <v>2163</v>
      </c>
      <c r="O570" s="33">
        <v>18</v>
      </c>
      <c r="P570" s="27"/>
      <c r="Q570" s="27"/>
      <c r="R570" s="27"/>
      <c r="S570" s="27"/>
      <c r="T570" s="35" t="s">
        <v>1678</v>
      </c>
      <c r="U570" s="35" t="s">
        <v>1679</v>
      </c>
    </row>
    <row r="571" spans="13:21" hidden="1">
      <c r="M571" s="31">
        <v>620</v>
      </c>
      <c r="N571" s="32" t="s">
        <v>2164</v>
      </c>
      <c r="O571" s="33">
        <v>20</v>
      </c>
      <c r="P571" s="27"/>
      <c r="Q571" s="27"/>
      <c r="R571" s="27"/>
      <c r="S571" s="27"/>
      <c r="T571" s="35" t="s">
        <v>1680</v>
      </c>
      <c r="U571" s="35" t="s">
        <v>1681</v>
      </c>
    </row>
    <row r="572" spans="13:21" hidden="1">
      <c r="M572" s="31">
        <v>621</v>
      </c>
      <c r="N572" s="32" t="s">
        <v>2161</v>
      </c>
      <c r="O572" s="33">
        <v>15</v>
      </c>
      <c r="P572" s="27"/>
      <c r="Q572" s="27"/>
      <c r="R572" s="27"/>
      <c r="S572" s="27"/>
      <c r="T572" s="35" t="s">
        <v>1682</v>
      </c>
      <c r="U572" s="35" t="s">
        <v>2426</v>
      </c>
    </row>
    <row r="573" spans="13:21" hidden="1">
      <c r="M573" s="31">
        <v>622</v>
      </c>
      <c r="N573" s="32" t="s">
        <v>2713</v>
      </c>
      <c r="O573" s="33">
        <v>13</v>
      </c>
      <c r="P573" s="27"/>
      <c r="Q573" s="27"/>
      <c r="R573" s="27"/>
      <c r="S573" s="27"/>
      <c r="T573" s="35" t="s">
        <v>2427</v>
      </c>
      <c r="U573" s="35" t="s">
        <v>2914</v>
      </c>
    </row>
    <row r="574" spans="13:21" hidden="1">
      <c r="M574" s="31">
        <v>623</v>
      </c>
      <c r="N574" s="32" t="s">
        <v>2436</v>
      </c>
      <c r="O574" s="33">
        <v>4</v>
      </c>
      <c r="P574" s="27"/>
      <c r="Q574" s="27"/>
      <c r="R574" s="27"/>
      <c r="S574" s="27"/>
      <c r="T574" s="35" t="s">
        <v>1829</v>
      </c>
      <c r="U574" s="35" t="s">
        <v>1444</v>
      </c>
    </row>
    <row r="575" spans="13:21" hidden="1">
      <c r="M575" s="31">
        <v>624</v>
      </c>
      <c r="N575" s="32" t="s">
        <v>2992</v>
      </c>
      <c r="O575" s="33">
        <v>8</v>
      </c>
      <c r="P575" s="27"/>
      <c r="Q575" s="27"/>
      <c r="R575" s="27"/>
      <c r="S575" s="27"/>
      <c r="T575" s="35" t="s">
        <v>1830</v>
      </c>
      <c r="U575" s="35" t="s">
        <v>1445</v>
      </c>
    </row>
    <row r="576" spans="13:21" hidden="1">
      <c r="M576" s="31">
        <v>625</v>
      </c>
      <c r="N576" s="32" t="s">
        <v>2995</v>
      </c>
      <c r="O576" s="33">
        <v>13</v>
      </c>
      <c r="P576" s="27"/>
      <c r="Q576" s="27"/>
      <c r="R576" s="27"/>
      <c r="S576" s="27"/>
      <c r="T576" s="35" t="s">
        <v>1831</v>
      </c>
      <c r="U576" s="35" t="s">
        <v>1446</v>
      </c>
    </row>
    <row r="577" spans="13:21" hidden="1">
      <c r="M577" s="31">
        <v>626</v>
      </c>
      <c r="N577" s="32" t="s">
        <v>2993</v>
      </c>
      <c r="O577" s="33">
        <v>15</v>
      </c>
      <c r="P577" s="27"/>
      <c r="Q577" s="27"/>
      <c r="R577" s="27"/>
      <c r="S577" s="27"/>
      <c r="T577" s="35" t="s">
        <v>1832</v>
      </c>
      <c r="U577" s="35" t="s">
        <v>1833</v>
      </c>
    </row>
    <row r="578" spans="13:21" hidden="1">
      <c r="M578" s="31">
        <v>628</v>
      </c>
      <c r="N578" s="32" t="s">
        <v>2994</v>
      </c>
      <c r="O578" s="33">
        <v>16</v>
      </c>
      <c r="P578" s="27"/>
      <c r="Q578" s="27"/>
      <c r="R578" s="27"/>
      <c r="S578" s="27"/>
      <c r="T578" s="35" t="s">
        <v>1834</v>
      </c>
      <c r="U578" s="35" t="s">
        <v>1835</v>
      </c>
    </row>
    <row r="579" spans="13:21" hidden="1">
      <c r="M579" s="31">
        <v>629</v>
      </c>
      <c r="N579" s="32" t="s">
        <v>2991</v>
      </c>
      <c r="O579" s="33">
        <v>18</v>
      </c>
      <c r="P579" s="27"/>
      <c r="Q579" s="27"/>
      <c r="R579" s="27"/>
      <c r="S579" s="27"/>
      <c r="T579" s="35" t="s">
        <v>1836</v>
      </c>
      <c r="U579" s="35" t="s">
        <v>1837</v>
      </c>
    </row>
    <row r="580" spans="13:21" hidden="1">
      <c r="M580" s="31">
        <v>631</v>
      </c>
      <c r="N580" s="32" t="s">
        <v>2996</v>
      </c>
      <c r="O580" s="33">
        <v>18</v>
      </c>
      <c r="P580" s="27"/>
      <c r="Q580" s="27"/>
      <c r="R580" s="27"/>
      <c r="S580" s="27"/>
      <c r="T580" s="35" t="s">
        <v>1838</v>
      </c>
      <c r="U580" s="35" t="s">
        <v>1447</v>
      </c>
    </row>
    <row r="581" spans="13:21" hidden="1">
      <c r="M581" s="27">
        <v>710</v>
      </c>
      <c r="N581" s="27" t="s">
        <v>2022</v>
      </c>
      <c r="O581" s="29">
        <v>1</v>
      </c>
      <c r="P581" s="27"/>
      <c r="Q581" s="27"/>
      <c r="R581" s="27"/>
      <c r="S581" s="27"/>
      <c r="T581" s="35" t="s">
        <v>1839</v>
      </c>
      <c r="U581" s="35" t="s">
        <v>1448</v>
      </c>
    </row>
    <row r="582" spans="13:21" hidden="1">
      <c r="M582" s="27"/>
      <c r="N582" s="27"/>
      <c r="O582" s="29"/>
      <c r="P582" s="27"/>
      <c r="Q582" s="27"/>
      <c r="R582" s="27"/>
      <c r="S582" s="27"/>
      <c r="T582" s="35" t="s">
        <v>1840</v>
      </c>
      <c r="U582" s="35" t="s">
        <v>1841</v>
      </c>
    </row>
    <row r="583" spans="13:21" hidden="1">
      <c r="M583" s="27"/>
      <c r="N583" s="27"/>
      <c r="O583" s="29"/>
      <c r="P583" s="27"/>
      <c r="Q583" s="27"/>
      <c r="R583" s="27"/>
      <c r="S583" s="27"/>
      <c r="T583" s="35" t="s">
        <v>1842</v>
      </c>
      <c r="U583" s="35" t="s">
        <v>1843</v>
      </c>
    </row>
    <row r="584" spans="13:21" hidden="1">
      <c r="M584" s="27"/>
      <c r="N584" s="27"/>
      <c r="O584" s="29"/>
      <c r="P584" s="27"/>
      <c r="Q584" s="27"/>
      <c r="R584" s="27"/>
      <c r="S584" s="27"/>
      <c r="T584" s="35" t="s">
        <v>2428</v>
      </c>
      <c r="U584" s="35" t="s">
        <v>2429</v>
      </c>
    </row>
    <row r="585" spans="13:21" hidden="1">
      <c r="M585" s="27"/>
      <c r="N585" s="27"/>
      <c r="O585" s="29"/>
      <c r="P585" s="27"/>
      <c r="Q585" s="27"/>
      <c r="R585" s="27"/>
      <c r="S585" s="27"/>
      <c r="T585" s="35" t="s">
        <v>2430</v>
      </c>
      <c r="U585" s="35" t="s">
        <v>2431</v>
      </c>
    </row>
    <row r="586" spans="13:21" hidden="1">
      <c r="M586" s="27"/>
      <c r="N586" s="27"/>
      <c r="O586" s="29"/>
      <c r="P586" s="27"/>
      <c r="Q586" s="27"/>
      <c r="R586" s="27"/>
      <c r="S586" s="27"/>
      <c r="T586" s="35" t="s">
        <v>2432</v>
      </c>
      <c r="U586" s="35" t="s">
        <v>2433</v>
      </c>
    </row>
    <row r="587" spans="13:21" hidden="1">
      <c r="M587" s="27"/>
      <c r="N587" s="27"/>
      <c r="O587" s="29"/>
      <c r="P587" s="27"/>
      <c r="Q587" s="27"/>
      <c r="R587" s="27"/>
      <c r="S587" s="27"/>
      <c r="T587" s="35" t="s">
        <v>2434</v>
      </c>
      <c r="U587" s="35" t="s">
        <v>2435</v>
      </c>
    </row>
    <row r="588" spans="13:21" hidden="1">
      <c r="M588" s="27"/>
      <c r="N588" s="27"/>
      <c r="O588" s="29"/>
      <c r="P588" s="27"/>
      <c r="Q588" s="27"/>
      <c r="R588" s="27"/>
      <c r="S588" s="27"/>
      <c r="T588" s="35" t="s">
        <v>662</v>
      </c>
      <c r="U588" s="35" t="s">
        <v>663</v>
      </c>
    </row>
    <row r="589" spans="13:21" hidden="1">
      <c r="M589" s="27"/>
      <c r="N589" s="27"/>
      <c r="O589" s="29"/>
      <c r="P589" s="27"/>
      <c r="Q589" s="27"/>
      <c r="R589" s="27"/>
      <c r="S589" s="27"/>
      <c r="T589" s="35" t="s">
        <v>1160</v>
      </c>
      <c r="U589" s="35" t="s">
        <v>1161</v>
      </c>
    </row>
    <row r="590" spans="13:21" hidden="1">
      <c r="M590" s="27"/>
      <c r="N590" s="27"/>
      <c r="O590" s="29"/>
      <c r="P590" s="27"/>
      <c r="Q590" s="27"/>
      <c r="R590" s="27"/>
      <c r="S590" s="27"/>
      <c r="T590" s="35" t="s">
        <v>1162</v>
      </c>
      <c r="U590" s="35" t="s">
        <v>1163</v>
      </c>
    </row>
    <row r="591" spans="13:21" hidden="1">
      <c r="M591" s="27"/>
      <c r="N591" s="27"/>
      <c r="O591" s="29"/>
      <c r="P591" s="27"/>
      <c r="Q591" s="27"/>
      <c r="R591" s="27"/>
      <c r="S591" s="27"/>
      <c r="T591" s="35" t="s">
        <v>1164</v>
      </c>
      <c r="U591" s="35" t="s">
        <v>1165</v>
      </c>
    </row>
    <row r="592" spans="13:21" hidden="1">
      <c r="M592" s="27"/>
      <c r="N592" s="27"/>
      <c r="O592" s="29"/>
      <c r="P592" s="27"/>
      <c r="Q592" s="27"/>
      <c r="R592" s="27"/>
      <c r="S592" s="27"/>
      <c r="T592" s="35" t="s">
        <v>1166</v>
      </c>
      <c r="U592" s="35" t="s">
        <v>1167</v>
      </c>
    </row>
    <row r="593" spans="13:21" hidden="1">
      <c r="M593" s="27"/>
      <c r="N593" s="27"/>
      <c r="O593" s="29"/>
      <c r="P593" s="27"/>
      <c r="Q593" s="27"/>
      <c r="R593" s="27"/>
      <c r="S593" s="27"/>
      <c r="T593" s="35" t="s">
        <v>1168</v>
      </c>
      <c r="U593" s="35" t="s">
        <v>1169</v>
      </c>
    </row>
    <row r="594" spans="13:21" hidden="1">
      <c r="M594" s="27"/>
      <c r="N594" s="27"/>
      <c r="O594" s="29"/>
      <c r="P594" s="27"/>
      <c r="Q594" s="27"/>
      <c r="R594" s="27"/>
      <c r="S594" s="27"/>
      <c r="T594" s="35" t="s">
        <v>1170</v>
      </c>
      <c r="U594" s="35" t="s">
        <v>1171</v>
      </c>
    </row>
    <row r="595" spans="13:21" hidden="1">
      <c r="M595" s="27"/>
      <c r="N595" s="27"/>
      <c r="O595" s="29"/>
      <c r="P595" s="27"/>
      <c r="Q595" s="27"/>
      <c r="R595" s="27"/>
      <c r="S595" s="27"/>
      <c r="T595" s="35" t="s">
        <v>1172</v>
      </c>
      <c r="U595" s="35" t="s">
        <v>1173</v>
      </c>
    </row>
    <row r="596" spans="13:21" hidden="1">
      <c r="M596" s="27"/>
      <c r="N596" s="27"/>
      <c r="O596" s="29"/>
      <c r="P596" s="27"/>
      <c r="Q596" s="27"/>
      <c r="R596" s="27"/>
      <c r="S596" s="27"/>
      <c r="T596" s="35" t="s">
        <v>1209</v>
      </c>
      <c r="U596" s="35" t="s">
        <v>1210</v>
      </c>
    </row>
    <row r="597" spans="13:21" hidden="1">
      <c r="M597" s="27"/>
      <c r="N597" s="27"/>
      <c r="O597" s="29"/>
      <c r="P597" s="27"/>
      <c r="Q597" s="27"/>
      <c r="R597" s="27"/>
      <c r="S597" s="27"/>
      <c r="T597" s="35" t="s">
        <v>1211</v>
      </c>
      <c r="U597" s="35" t="s">
        <v>1212</v>
      </c>
    </row>
    <row r="598" spans="13:21" hidden="1">
      <c r="M598" s="27"/>
      <c r="N598" s="27"/>
      <c r="O598" s="29"/>
      <c r="P598" s="27"/>
      <c r="Q598" s="27"/>
      <c r="R598" s="27"/>
      <c r="S598" s="27"/>
      <c r="T598" s="35" t="s">
        <v>1213</v>
      </c>
      <c r="U598" s="35" t="s">
        <v>1214</v>
      </c>
    </row>
    <row r="599" spans="13:21" hidden="1">
      <c r="M599" s="27"/>
      <c r="N599" s="27"/>
      <c r="O599" s="29"/>
      <c r="P599" s="27"/>
      <c r="Q599" s="27"/>
      <c r="R599" s="27"/>
      <c r="S599" s="27"/>
      <c r="T599" s="35" t="s">
        <v>1215</v>
      </c>
      <c r="U599" s="35" t="s">
        <v>1216</v>
      </c>
    </row>
    <row r="600" spans="13:21" hidden="1">
      <c r="M600" s="27"/>
      <c r="N600" s="27"/>
      <c r="O600" s="29"/>
      <c r="P600" s="27"/>
      <c r="Q600" s="27"/>
      <c r="R600" s="27"/>
      <c r="S600" s="27"/>
      <c r="T600" s="35" t="s">
        <v>1217</v>
      </c>
      <c r="U600" s="35" t="s">
        <v>1218</v>
      </c>
    </row>
    <row r="601" spans="13:21" hidden="1">
      <c r="M601" s="27"/>
      <c r="N601" s="27"/>
      <c r="O601" s="29"/>
      <c r="P601" s="27"/>
      <c r="Q601" s="27"/>
      <c r="R601" s="27"/>
      <c r="S601" s="27"/>
      <c r="T601" s="35" t="s">
        <v>1219</v>
      </c>
      <c r="U601" s="35" t="s">
        <v>1220</v>
      </c>
    </row>
    <row r="602" spans="13:21" hidden="1">
      <c r="M602" s="27"/>
      <c r="N602" s="27"/>
      <c r="O602" s="29"/>
      <c r="P602" s="27"/>
      <c r="Q602" s="27"/>
      <c r="R602" s="27"/>
      <c r="S602" s="27"/>
      <c r="T602" s="35" t="s">
        <v>1221</v>
      </c>
      <c r="U602" s="35" t="s">
        <v>1222</v>
      </c>
    </row>
    <row r="603" spans="13:21" hidden="1">
      <c r="M603" s="27"/>
      <c r="N603" s="27"/>
      <c r="O603" s="29"/>
      <c r="P603" s="27"/>
      <c r="Q603" s="27"/>
      <c r="R603" s="27"/>
      <c r="S603" s="27"/>
      <c r="T603" s="35" t="s">
        <v>1223</v>
      </c>
      <c r="U603" s="35" t="s">
        <v>1224</v>
      </c>
    </row>
    <row r="604" spans="13:21" hidden="1">
      <c r="M604" s="27"/>
      <c r="N604" s="27"/>
      <c r="O604" s="29"/>
      <c r="P604" s="27"/>
      <c r="Q604" s="27"/>
      <c r="R604" s="27"/>
      <c r="S604" s="27"/>
      <c r="T604" s="35" t="s">
        <v>1225</v>
      </c>
      <c r="U604" s="35" t="s">
        <v>1226</v>
      </c>
    </row>
    <row r="605" spans="13:21" hidden="1">
      <c r="M605" s="27"/>
      <c r="N605" s="27"/>
      <c r="O605" s="29"/>
      <c r="P605" s="27"/>
      <c r="Q605" s="27"/>
      <c r="R605" s="27"/>
      <c r="S605" s="27"/>
      <c r="T605" s="35" t="s">
        <v>1227</v>
      </c>
      <c r="U605" s="35" t="s">
        <v>1228</v>
      </c>
    </row>
    <row r="606" spans="13:21" hidden="1">
      <c r="M606" s="27"/>
      <c r="N606" s="27"/>
      <c r="O606" s="29"/>
      <c r="P606" s="27"/>
      <c r="Q606" s="27"/>
      <c r="R606" s="27"/>
      <c r="S606" s="27"/>
      <c r="T606" s="35" t="s">
        <v>1229</v>
      </c>
      <c r="U606" s="35" t="s">
        <v>1230</v>
      </c>
    </row>
    <row r="607" spans="13:21" hidden="1">
      <c r="M607" s="27"/>
      <c r="N607" s="27"/>
      <c r="O607" s="29"/>
      <c r="P607" s="27"/>
      <c r="Q607" s="27"/>
      <c r="R607" s="27"/>
      <c r="S607" s="27"/>
      <c r="T607" s="35" t="s">
        <v>1231</v>
      </c>
      <c r="U607" s="35" t="s">
        <v>1232</v>
      </c>
    </row>
    <row r="608" spans="13:21" hidden="1">
      <c r="M608" s="27"/>
      <c r="N608" s="27"/>
      <c r="O608" s="29"/>
      <c r="P608" s="27"/>
      <c r="Q608" s="27"/>
      <c r="R608" s="27"/>
      <c r="S608" s="27"/>
      <c r="T608" s="35" t="s">
        <v>1233</v>
      </c>
      <c r="U608" s="35" t="s">
        <v>1234</v>
      </c>
    </row>
    <row r="609" spans="13:21" hidden="1">
      <c r="M609" s="27"/>
      <c r="N609" s="27"/>
      <c r="O609" s="29"/>
      <c r="P609" s="27"/>
      <c r="Q609" s="27"/>
      <c r="R609" s="27"/>
      <c r="S609" s="27"/>
      <c r="T609" s="35" t="s">
        <v>1235</v>
      </c>
      <c r="U609" s="35" t="s">
        <v>1023</v>
      </c>
    </row>
    <row r="610" spans="13:21" hidden="1">
      <c r="M610" s="27"/>
      <c r="N610" s="27"/>
      <c r="O610" s="29"/>
      <c r="P610" s="27"/>
      <c r="Q610" s="27"/>
      <c r="R610" s="27"/>
      <c r="S610" s="27"/>
      <c r="T610" s="35" t="s">
        <v>1024</v>
      </c>
      <c r="U610" s="35" t="s">
        <v>1025</v>
      </c>
    </row>
    <row r="611" spans="13:21" hidden="1">
      <c r="M611" s="27"/>
      <c r="N611" s="27"/>
      <c r="O611" s="29"/>
      <c r="P611" s="27"/>
      <c r="Q611" s="27"/>
      <c r="R611" s="27"/>
      <c r="S611" s="27"/>
      <c r="T611" s="35" t="s">
        <v>1026</v>
      </c>
      <c r="U611" s="35" t="s">
        <v>1027</v>
      </c>
    </row>
    <row r="612" spans="13:21" hidden="1">
      <c r="M612" s="27"/>
      <c r="N612" s="27"/>
      <c r="O612" s="29"/>
      <c r="P612" s="27"/>
      <c r="Q612" s="27"/>
      <c r="R612" s="27"/>
      <c r="S612" s="27"/>
      <c r="T612" s="35" t="s">
        <v>1028</v>
      </c>
      <c r="U612" s="35" t="s">
        <v>1029</v>
      </c>
    </row>
    <row r="613" spans="13:21" hidden="1">
      <c r="M613" s="27"/>
      <c r="N613" s="27"/>
      <c r="O613" s="29"/>
      <c r="P613" s="27"/>
      <c r="Q613" s="27"/>
      <c r="R613" s="27"/>
      <c r="S613" s="27"/>
      <c r="T613" s="36" t="s">
        <v>1030</v>
      </c>
      <c r="U613" s="36" t="s">
        <v>1031</v>
      </c>
    </row>
    <row r="614" spans="13:21" hidden="1">
      <c r="M614" s="27"/>
      <c r="N614" s="27"/>
      <c r="O614" s="29"/>
      <c r="P614" s="27"/>
      <c r="Q614" s="27"/>
      <c r="R614" s="27"/>
      <c r="S614" s="27"/>
      <c r="T614" s="36" t="s">
        <v>1032</v>
      </c>
      <c r="U614" s="36" t="s">
        <v>1033</v>
      </c>
    </row>
    <row r="615" spans="13:21" hidden="1">
      <c r="M615" s="27"/>
      <c r="N615" s="27"/>
      <c r="O615" s="29"/>
      <c r="P615" s="27"/>
      <c r="Q615" s="27"/>
      <c r="R615" s="27"/>
      <c r="S615" s="27"/>
      <c r="T615" s="36" t="s">
        <v>1034</v>
      </c>
      <c r="U615" s="36" t="s">
        <v>1035</v>
      </c>
    </row>
    <row r="616" spans="13:21" hidden="1">
      <c r="M616" s="27"/>
      <c r="N616" s="27"/>
      <c r="O616" s="29"/>
      <c r="P616" s="27"/>
      <c r="Q616" s="27"/>
      <c r="R616" s="27"/>
      <c r="S616" s="27"/>
      <c r="T616" s="36" t="s">
        <v>1036</v>
      </c>
      <c r="U616" s="36" t="s">
        <v>1037</v>
      </c>
    </row>
    <row r="617" spans="13:21" hidden="1">
      <c r="M617" s="27"/>
      <c r="N617" s="27"/>
      <c r="O617" s="29"/>
      <c r="P617" s="27"/>
      <c r="Q617" s="27"/>
      <c r="R617" s="27"/>
      <c r="S617" s="27"/>
      <c r="T617" s="36" t="s">
        <v>1038</v>
      </c>
      <c r="U617" s="36" t="s">
        <v>1039</v>
      </c>
    </row>
    <row r="618" spans="13:21" hidden="1">
      <c r="M618" s="27"/>
      <c r="N618" s="27"/>
      <c r="O618" s="29"/>
      <c r="P618" s="27"/>
      <c r="Q618" s="27"/>
      <c r="R618" s="27"/>
      <c r="S618" s="27"/>
      <c r="T618" s="36" t="s">
        <v>1040</v>
      </c>
      <c r="U618" s="36" t="s">
        <v>1041</v>
      </c>
    </row>
    <row r="619" spans="13:21" hidden="1">
      <c r="M619" s="27"/>
      <c r="N619" s="27"/>
      <c r="O619" s="29"/>
      <c r="P619" s="27"/>
      <c r="Q619" s="27"/>
      <c r="R619" s="27"/>
      <c r="S619" s="27"/>
      <c r="T619" s="36" t="s">
        <v>1042</v>
      </c>
      <c r="U619" s="36" t="s">
        <v>1043</v>
      </c>
    </row>
    <row r="620" spans="13:21" hidden="1">
      <c r="M620" s="27"/>
      <c r="N620" s="27"/>
      <c r="O620" s="29"/>
      <c r="P620" s="27"/>
      <c r="Q620" s="27"/>
      <c r="R620" s="27"/>
      <c r="S620" s="27"/>
      <c r="T620" s="36" t="s">
        <v>1044</v>
      </c>
      <c r="U620" s="36" t="s">
        <v>1045</v>
      </c>
    </row>
    <row r="621" spans="13:21" hidden="1">
      <c r="M621" s="27"/>
      <c r="N621" s="27"/>
      <c r="O621" s="29"/>
      <c r="P621" s="27"/>
      <c r="Q621" s="27"/>
      <c r="R621" s="27"/>
      <c r="S621" s="27"/>
      <c r="T621" s="36" t="s">
        <v>1046</v>
      </c>
      <c r="U621" s="36" t="s">
        <v>1047</v>
      </c>
    </row>
    <row r="622" spans="13:21" hidden="1">
      <c r="M622" s="27"/>
      <c r="N622" s="27"/>
      <c r="O622" s="29"/>
      <c r="P622" s="27"/>
      <c r="Q622" s="27"/>
      <c r="R622" s="27"/>
      <c r="S622" s="27"/>
      <c r="T622" s="36" t="s">
        <v>1048</v>
      </c>
      <c r="U622" s="36" t="s">
        <v>1049</v>
      </c>
    </row>
    <row r="623" spans="13:21" hidden="1">
      <c r="M623" s="27"/>
      <c r="N623" s="27"/>
      <c r="O623" s="29"/>
      <c r="P623" s="27"/>
      <c r="Q623" s="27"/>
      <c r="R623" s="27"/>
      <c r="S623" s="27"/>
      <c r="T623" s="36" t="s">
        <v>1050</v>
      </c>
      <c r="U623" s="36" t="s">
        <v>1051</v>
      </c>
    </row>
    <row r="624" spans="13:21" hidden="1">
      <c r="M624" s="27"/>
      <c r="N624" s="27"/>
      <c r="O624" s="29"/>
      <c r="P624" s="27"/>
      <c r="Q624" s="27"/>
      <c r="R624" s="27"/>
      <c r="S624" s="27"/>
      <c r="T624" s="36" t="s">
        <v>1052</v>
      </c>
      <c r="U624" s="36" t="s">
        <v>2999</v>
      </c>
    </row>
    <row r="625" spans="13:21" hidden="1">
      <c r="M625" s="27"/>
      <c r="N625" s="27"/>
      <c r="O625" s="29"/>
      <c r="P625" s="27"/>
      <c r="Q625" s="27"/>
      <c r="R625" s="27"/>
      <c r="S625" s="27"/>
      <c r="T625" s="36" t="s">
        <v>3000</v>
      </c>
      <c r="U625" s="36" t="s">
        <v>3001</v>
      </c>
    </row>
    <row r="626" spans="13:21" hidden="1">
      <c r="M626" s="27"/>
      <c r="N626" s="27"/>
      <c r="O626" s="29"/>
      <c r="P626" s="27"/>
      <c r="Q626" s="27"/>
      <c r="R626" s="27"/>
      <c r="S626" s="27"/>
      <c r="T626" s="36" t="s">
        <v>3002</v>
      </c>
      <c r="U626" s="36" t="s">
        <v>3003</v>
      </c>
    </row>
    <row r="627" spans="13:21" hidden="1">
      <c r="M627" s="27"/>
      <c r="N627" s="27"/>
      <c r="O627" s="29"/>
      <c r="P627" s="27"/>
      <c r="Q627" s="27"/>
      <c r="R627" s="27"/>
      <c r="S627" s="27"/>
      <c r="T627" s="36" t="s">
        <v>3004</v>
      </c>
      <c r="U627" s="36" t="s">
        <v>1064</v>
      </c>
    </row>
    <row r="628" spans="13:21" hidden="1">
      <c r="M628" s="27"/>
      <c r="N628" s="27"/>
      <c r="O628" s="29"/>
      <c r="P628" s="27"/>
      <c r="Q628" s="27"/>
      <c r="R628" s="27"/>
      <c r="S628" s="27"/>
      <c r="T628" s="36" t="s">
        <v>1065</v>
      </c>
      <c r="U628" s="36" t="s">
        <v>1066</v>
      </c>
    </row>
    <row r="629" spans="13:21" hidden="1">
      <c r="M629" s="27"/>
      <c r="N629" s="27"/>
      <c r="O629" s="29"/>
      <c r="P629" s="27"/>
      <c r="Q629" s="27"/>
      <c r="R629" s="27"/>
      <c r="S629" s="27"/>
      <c r="T629" s="36" t="s">
        <v>1067</v>
      </c>
      <c r="U629" s="36" t="s">
        <v>1606</v>
      </c>
    </row>
    <row r="630" spans="13:21" hidden="1">
      <c r="M630" s="27"/>
      <c r="N630" s="27"/>
      <c r="O630" s="29"/>
      <c r="P630" s="27"/>
      <c r="Q630" s="27"/>
      <c r="R630" s="27"/>
      <c r="S630" s="27"/>
      <c r="T630" s="36" t="s">
        <v>1607</v>
      </c>
      <c r="U630" s="36" t="s">
        <v>2589</v>
      </c>
    </row>
    <row r="631" spans="13:21" hidden="1">
      <c r="M631" s="27"/>
      <c r="N631" s="27"/>
      <c r="O631" s="29"/>
      <c r="P631" s="27"/>
      <c r="Q631" s="27"/>
      <c r="R631" s="27"/>
      <c r="S631" s="27"/>
      <c r="T631" s="36" t="s">
        <v>1608</v>
      </c>
      <c r="U631" s="36" t="s">
        <v>1323</v>
      </c>
    </row>
    <row r="632" spans="13:21" hidden="1">
      <c r="M632" s="27"/>
      <c r="N632" s="27"/>
      <c r="O632" s="29"/>
      <c r="P632" s="27"/>
      <c r="Q632" s="27"/>
      <c r="R632" s="27"/>
      <c r="S632" s="27"/>
      <c r="T632" s="36" t="s">
        <v>267</v>
      </c>
      <c r="U632" s="36" t="s">
        <v>268</v>
      </c>
    </row>
    <row r="633" spans="13:21" hidden="1">
      <c r="M633" s="27"/>
      <c r="N633" s="27"/>
      <c r="O633" s="29"/>
      <c r="P633" s="27"/>
      <c r="Q633" s="27"/>
      <c r="R633" s="27"/>
      <c r="S633" s="27"/>
      <c r="T633" s="36" t="s">
        <v>269</v>
      </c>
      <c r="U633" s="36" t="s">
        <v>1874</v>
      </c>
    </row>
    <row r="634" spans="13:21" hidden="1">
      <c r="M634" s="27"/>
      <c r="N634" s="27"/>
      <c r="O634" s="29"/>
      <c r="P634" s="27"/>
      <c r="Q634" s="27"/>
      <c r="R634" s="27"/>
      <c r="S634" s="27"/>
      <c r="T634" s="36" t="s">
        <v>270</v>
      </c>
      <c r="U634" s="36" t="s">
        <v>1875</v>
      </c>
    </row>
    <row r="635" spans="13:21" hidden="1">
      <c r="M635" s="27"/>
      <c r="N635" s="27"/>
      <c r="O635" s="29"/>
      <c r="P635" s="27"/>
      <c r="Q635" s="27"/>
      <c r="R635" s="27"/>
      <c r="S635" s="27"/>
      <c r="T635" s="36" t="s">
        <v>271</v>
      </c>
      <c r="U635" s="36" t="s">
        <v>272</v>
      </c>
    </row>
    <row r="636" spans="13:21" hidden="1">
      <c r="M636" s="27"/>
      <c r="N636" s="27"/>
      <c r="O636" s="29"/>
      <c r="P636" s="27"/>
      <c r="Q636" s="27"/>
      <c r="R636" s="27"/>
      <c r="S636" s="27"/>
      <c r="T636" s="36" t="s">
        <v>273</v>
      </c>
      <c r="U636" s="36" t="s">
        <v>274</v>
      </c>
    </row>
    <row r="637" spans="13:21" hidden="1">
      <c r="M637" s="27"/>
      <c r="N637" s="27"/>
      <c r="O637" s="29"/>
      <c r="P637" s="27"/>
      <c r="Q637" s="27"/>
      <c r="R637" s="27"/>
      <c r="S637" s="27"/>
      <c r="T637" s="36" t="s">
        <v>275</v>
      </c>
      <c r="U637" s="36" t="s">
        <v>1876</v>
      </c>
    </row>
    <row r="638" spans="13:21" hidden="1">
      <c r="M638" s="27"/>
      <c r="N638" s="27"/>
      <c r="O638" s="29"/>
      <c r="P638" s="27"/>
      <c r="Q638" s="27"/>
      <c r="R638" s="27"/>
      <c r="S638" s="27"/>
      <c r="T638" s="36" t="s">
        <v>276</v>
      </c>
      <c r="U638" s="36" t="s">
        <v>277</v>
      </c>
    </row>
    <row r="639" spans="13:21" hidden="1">
      <c r="M639" s="27"/>
      <c r="N639" s="27"/>
      <c r="O639" s="29"/>
      <c r="P639" s="27"/>
      <c r="Q639" s="27"/>
      <c r="R639" s="27"/>
      <c r="S639" s="27"/>
      <c r="T639" s="36" t="s">
        <v>1308</v>
      </c>
      <c r="U639" s="36" t="s">
        <v>1877</v>
      </c>
    </row>
    <row r="640" spans="13:21" hidden="1">
      <c r="M640" s="27"/>
      <c r="N640" s="27"/>
      <c r="O640" s="29"/>
      <c r="P640" s="27"/>
      <c r="Q640" s="27"/>
      <c r="R640" s="27"/>
      <c r="S640" s="27"/>
      <c r="T640" s="36" t="s">
        <v>1309</v>
      </c>
      <c r="U640" s="36" t="s">
        <v>1310</v>
      </c>
    </row>
  </sheetData>
  <sheetProtection password="C79A" sheet="1" objects="1" scenarios="1"/>
  <mergeCells count="43">
    <mergeCell ref="B33:G33"/>
    <mergeCell ref="B34:G34"/>
    <mergeCell ref="B36:G36"/>
    <mergeCell ref="D47:E47"/>
    <mergeCell ref="D45:E45"/>
    <mergeCell ref="B47:C47"/>
    <mergeCell ref="B43:C43"/>
    <mergeCell ref="C13:E13"/>
    <mergeCell ref="D43:F43"/>
    <mergeCell ref="B24:G24"/>
    <mergeCell ref="B25:G25"/>
    <mergeCell ref="B39:C39"/>
    <mergeCell ref="B41:C41"/>
    <mergeCell ref="B29:G29"/>
    <mergeCell ref="B35:G35"/>
    <mergeCell ref="D39:F39"/>
    <mergeCell ref="D41:E41"/>
    <mergeCell ref="F19:I19"/>
    <mergeCell ref="D15:H15"/>
    <mergeCell ref="D17:H17"/>
    <mergeCell ref="B53:C53"/>
    <mergeCell ref="B49:C49"/>
    <mergeCell ref="I53:J53"/>
    <mergeCell ref="H39:J39"/>
    <mergeCell ref="I51:J51"/>
    <mergeCell ref="D49:F49"/>
    <mergeCell ref="B45:C45"/>
    <mergeCell ref="I3:J3"/>
    <mergeCell ref="C7:J7"/>
    <mergeCell ref="C11:H11"/>
    <mergeCell ref="E9:H9"/>
    <mergeCell ref="B4:I4"/>
    <mergeCell ref="C5:D5"/>
    <mergeCell ref="B30:G30"/>
    <mergeCell ref="I21:J21"/>
    <mergeCell ref="G21:H21"/>
    <mergeCell ref="B37:G37"/>
    <mergeCell ref="B23:G23"/>
    <mergeCell ref="B27:G27"/>
    <mergeCell ref="B28:G28"/>
    <mergeCell ref="B26:G26"/>
    <mergeCell ref="B31:G31"/>
    <mergeCell ref="B32:G32"/>
  </mergeCells>
  <phoneticPr fontId="13" type="noConversion"/>
  <conditionalFormatting sqref="I21">
    <cfRule type="cellIs" dxfId="18" priority="3" stopIfTrue="1" operator="equal">
      <formula>"round($H$14;2)"</formula>
    </cfRule>
  </conditionalFormatting>
  <conditionalFormatting sqref="C19">
    <cfRule type="cellIs" dxfId="17" priority="5" stopIfTrue="1" operator="equal">
      <formula>"Nema"</formula>
    </cfRule>
  </conditionalFormatting>
  <dataValidations count="17">
    <dataValidation type="whole" allowBlank="1" showInputMessage="1" showErrorMessage="1" errorTitle="Neispravan unos" error="Poštanski broj mora biti u rangu poštanskih brojeva koji su u primjeni u Republici Hrvatskoj, 10000 do 60000." sqref="C9">
      <formula1>10000</formula1>
      <formula2>60000</formula2>
    </dataValidation>
    <dataValidation type="textLength" allowBlank="1" showErrorMessage="1" errorTitle="Neispravno ime i prezime osobe" error="Upišite ime i prezime zakonskog predstavnika bez ikakvih titula, funkcija i slično. Dužina teksta zakonskog predstavnika može biti između 6 i 40 slova." sqref="D49:F49 D39:F39">
      <formula1>6</formula1>
      <formula2>40</formula2>
    </dataValidation>
    <dataValidation type="textLength" allowBlank="1" showErrorMessage="1" errorTitle="Neispravno ime i prezime osobe" error="Upišite samo jednu osobu za kontaktiranje i jedan broj telefona (obavezno s pozivnim brojem). Dužina teksta osobe za kontaktiranje može biti između 6 i 40 slova." sqref="D43:F43">
      <formula1>6</formula1>
      <formula2>40</formula2>
    </dataValidation>
    <dataValidation type="textLength" allowBlank="1" showErrorMessage="1" errorTitle="Neispravan broj telefona" error="Broj telefona upišite s pozivnim brojem bez ikakvih znakova odvajanja znamenaka (razmak, &quot;/&quot;, &quot;-&quot;). Može biti dužine 7 do 10 znamenaka" sqref="D47 D45">
      <formula1>7</formula1>
      <formula2>10</formula2>
    </dataValidation>
    <dataValidation type="list" allowBlank="1" showInputMessage="1" showErrorMessage="1" errorTitle="Kriva općina" error="Županija i općina se upisuju šifarski (šifrarnik postojećih općina i pripadajućih županija imate na listu ZupOpc)" sqref="C17">
      <formula1>$M$23:$M$580</formula1>
    </dataValidation>
    <dataValidation type="list" allowBlank="1" showInputMessage="1" showErrorMessage="1" errorTitle="Neispravna šifra djelatnosti" error="Šifra djelatnosti koju ste upisali ne postoji u šifrarniku, ispravite unos. Unose se 4-znamenkaste šifre djelatnosti prema NKD2007." sqref="C15">
      <formula1>$T$23:$T$640</formula1>
    </dataValidation>
    <dataValidation type="list" showErrorMessage="1" errorTitle="Neispravno razdoblje" error="Razdoblje mora biti jedno od ponuđenih, ako je odabrano razdoblje još kasnije od onoga u Excelu skinite sa stranica FINE ili Ministarstva noviji Excel" sqref="J15">
      <formula1>$Q$23:$Q$25</formula1>
    </dataValidation>
    <dataValidation type="textLength" operator="equal" allowBlank="1" showErrorMessage="1" errorTitle="Neispravan račun" error="Račun mora biti upisan u IBAN formatu (duljine 21 slovno mjesto, bez razmaka)" sqref="C13">
      <formula1>21</formula1>
    </dataValidation>
    <dataValidation type="textLength" operator="equal" allowBlank="1" showErrorMessage="1" errorTitle="Neispravno upisan matični broj" error="Matični broj mora biti upisan na osam znamenaka, s vodećim nulama ako ih ima (npr. 01234567)." sqref="J11">
      <formula1>8</formula1>
    </dataValidation>
    <dataValidation type="whole" operator="greaterThan" allowBlank="1" showInputMessage="1" showErrorMessage="1" errorTitle="Krivi RNO" error="Broj Registra neprofitnih organizacija (RNO) neispravan (mora biti broj veći od nule). Ako Vam još nije dodijeljen RNO - ne upisujte ga." sqref="J9">
      <formula1>0</formula1>
    </dataValidation>
    <dataValidation type="textLength" allowBlank="1" showErrorMessage="1" errorTitle="Neispravno mjesto" error="Mjesto mora biti upisano, maksimalno 22 slovna mjesta, ne skraćujte nazive mjesta ako naziv ne prelazi 22 slova (primjer: uvijek pišite SLAVONSKI BROD, ne SL. Brod ili Slav. Brod)." sqref="E9">
      <formula1>2</formula1>
      <formula2>22</formula2>
    </dataValidation>
    <dataValidation type="textLength" allowBlank="1" showErrorMessage="1" errorTitle="Naziv neispravan" error="Naziv korisnika mora imati najmanje 3 a najviše 64 slovnih znakova. Ne upisujte nazive s &quot;navodnicima&quot; i slično." sqref="C7">
      <formula1>1</formula1>
      <formula2>64</formula2>
    </dataValidation>
    <dataValidation type="whole" allowBlank="1" showInputMessage="1" showErrorMessage="1" errorTitle="Krivi OIB" error="Osobni identifikacijski broj obveznika trenutno nije obvezan unos, ali ako ga imate, unesite ga, ako nemate polje ostavite prazno." sqref="J13">
      <formula1>0</formula1>
      <formula2>99999999999</formula2>
    </dataValidation>
    <dataValidation type="textLength" allowBlank="1" showErrorMessage="1" errorTitle="Neispravna adresa" error="Unesite naziv ulice i kućni broj, moraju imati najmanje 3 a najviše 38 slovnih znakova. Ako je naziv ulice toliko dug, skratite ga da stane u 38 slova." sqref="C11">
      <formula1>3</formula1>
      <formula2>38</formula2>
    </dataValidation>
    <dataValidation type="list" operator="greaterThan" allowBlank="1" showInputMessage="1" showErrorMessage="1" errorTitle="Krivi RNO" error="Broj Registra neprofitnih organizacija (RNO) neispravan (mora biti broj veći od nule). Ako Vam još nije dodijeljen RNO - ne upisujte ga." sqref="J19">
      <formula1>"DA,NE"</formula1>
    </dataValidation>
    <dataValidation type="date" operator="greaterThanOrEqual" allowBlank="1" showInputMessage="1" showErrorMessage="1" errorTitle="Neispravan unos" error="Potrebno je upisati datumsku vrijednost bez točke iza godine. Datum ne može biti manji od 01.01.2015" sqref="E5">
      <formula1>42005</formula1>
    </dataValidation>
    <dataValidation type="date" operator="greaterThanOrEqual" allowBlank="1" showInputMessage="1" showErrorMessage="1" errorTitle="Neispravan unos" error="Potrebno je upisati datumsku vrijednost bez točke iza godine, a &quot;datum do&quot; razdoblja mora biti veći od &quot;datuma od&quot;." sqref="G5">
      <formula1>42005</formula1>
    </dataValidation>
  </dataValidations>
  <hyperlinks>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I1" location="Kontrole!A1" tooltip="Pregled ispravnosti kontrola" display="Kontrole"/>
    <hyperlink ref="J1" location="Sifre!A1" tooltip="Šifarnik gradova/općina te djelatnosti (NKD2007)" display="Šifre"/>
    <hyperlink ref="G1" location="GPRIZNPF!A1" tooltip="Link na obrazac G-PR-IZ-NPF" display="G-PR-IZ-NPF"/>
  </hyperlinks>
  <printOptions horizontalCentered="1"/>
  <pageMargins left="0.39370078740157483" right="0.39370078740157483" top="0.78740157480314965" bottom="0.78740157480314965" header="0.59055118110236227" footer="0.59055118110236227"/>
  <pageSetup paperSize="9" scale="84" orientation="portrait" horizontalDpi="1200" verticalDpi="1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sheetPr codeName="List8">
    <pageSetUpPr fitToPage="1"/>
  </sheetPr>
  <dimension ref="A1:P608"/>
  <sheetViews>
    <sheetView showGridLines="0" showRowColHeaders="0" workbookViewId="0">
      <pane ySplit="1" topLeftCell="A155" activePane="bottomLeft" state="frozen"/>
      <selection pane="bottomLeft" activeCell="G1" sqref="G1"/>
    </sheetView>
  </sheetViews>
  <sheetFormatPr defaultColWidth="0" defaultRowHeight="12.75" zeroHeight="1"/>
  <cols>
    <col min="1" max="1" width="0.85546875" style="27" customWidth="1"/>
    <col min="2" max="2" width="5.7109375" style="27" customWidth="1"/>
    <col min="3" max="8" width="12.7109375" style="27" customWidth="1"/>
    <col min="9" max="9" width="4.28515625" style="27" customWidth="1"/>
    <col min="10" max="11" width="15.7109375" style="27" customWidth="1"/>
    <col min="12" max="12" width="6.7109375" style="27" customWidth="1"/>
    <col min="13" max="13" width="0.85546875" style="27" customWidth="1"/>
    <col min="14" max="16384" width="6.5703125" style="27" hidden="1"/>
  </cols>
  <sheetData>
    <row r="1" spans="2:16" s="28" customFormat="1" ht="24.95" customHeight="1">
      <c r="B1" s="220" t="s">
        <v>3034</v>
      </c>
      <c r="C1" s="209" t="s">
        <v>1986</v>
      </c>
      <c r="D1" s="209" t="s">
        <v>1965</v>
      </c>
      <c r="E1" s="209" t="s">
        <v>3035</v>
      </c>
      <c r="F1" s="210" t="s">
        <v>1434</v>
      </c>
      <c r="G1" s="209" t="s">
        <v>438</v>
      </c>
      <c r="H1" s="209" t="s">
        <v>1437</v>
      </c>
      <c r="I1" s="209"/>
      <c r="J1" s="221" t="s">
        <v>1987</v>
      </c>
      <c r="K1" s="247" t="s">
        <v>2460</v>
      </c>
      <c r="L1" s="279"/>
    </row>
    <row r="2" spans="2:16" s="118" customFormat="1" ht="5.0999999999999996" customHeight="1" thickBot="1">
      <c r="B2" s="130"/>
      <c r="C2" s="131"/>
      <c r="D2" s="131"/>
      <c r="E2" s="131"/>
      <c r="F2" s="131"/>
      <c r="G2" s="131"/>
      <c r="H2" s="131"/>
      <c r="I2" s="131"/>
      <c r="J2" s="131"/>
      <c r="K2" s="432"/>
      <c r="L2" s="432"/>
    </row>
    <row r="3" spans="2:16" ht="30" customHeight="1" thickBot="1">
      <c r="B3" s="438" t="str">
        <f>IF(RIGHT(K13,2) = "06","Vrsta posla: 707","Vrsta posla 708")</f>
        <v>Vrsta posla 708</v>
      </c>
      <c r="C3" s="439"/>
      <c r="D3" s="132"/>
      <c r="E3" s="132"/>
      <c r="F3" s="108"/>
      <c r="G3" s="108"/>
      <c r="H3" s="108"/>
      <c r="I3" s="108"/>
      <c r="J3" s="108"/>
      <c r="K3" s="440" t="s">
        <v>2106</v>
      </c>
      <c r="L3" s="441"/>
    </row>
    <row r="4" spans="2:16" ht="30" customHeight="1">
      <c r="B4" s="433" t="s">
        <v>1828</v>
      </c>
      <c r="C4" s="434"/>
      <c r="D4" s="434"/>
      <c r="E4" s="434"/>
      <c r="F4" s="434"/>
      <c r="G4" s="434"/>
      <c r="H4" s="434"/>
      <c r="I4" s="434"/>
      <c r="J4" s="434"/>
      <c r="K4" s="434"/>
      <c r="L4" s="434"/>
    </row>
    <row r="5" spans="2:16" ht="9" customHeight="1">
      <c r="B5" s="435"/>
      <c r="C5" s="436"/>
      <c r="D5" s="436"/>
      <c r="E5" s="436"/>
      <c r="F5" s="436"/>
      <c r="G5" s="436"/>
      <c r="H5" s="436"/>
      <c r="I5" s="436"/>
      <c r="J5" s="436"/>
      <c r="K5" s="436"/>
      <c r="L5" s="436"/>
    </row>
    <row r="6" spans="2:16" s="30" customFormat="1" ht="19.5" customHeight="1">
      <c r="B6" s="437" t="str">
        <f>IF(OR(RefStr!J15="",RefStr!J19=""),P7,IF(RefStr!N4=1,"za razdoblje "&amp;TEXT(RefStr!E5,"dd.MM.YYYY.")&amp;" do "&amp;TEXT(RefStr!G5,"dd.MM.YYYY."),P6))</f>
        <v>za razdoblje 01.01.2022. do 31.12.2022.</v>
      </c>
      <c r="C6" s="436"/>
      <c r="D6" s="436"/>
      <c r="E6" s="436"/>
      <c r="F6" s="436"/>
      <c r="G6" s="436"/>
      <c r="H6" s="436"/>
      <c r="I6" s="436"/>
      <c r="J6" s="436"/>
      <c r="K6" s="436"/>
      <c r="L6" s="436"/>
      <c r="P6" s="264" t="s">
        <v>1289</v>
      </c>
    </row>
    <row r="7" spans="2:16" s="118" customFormat="1" ht="18" customHeight="1" thickBot="1">
      <c r="B7" s="416" t="s">
        <v>2437</v>
      </c>
      <c r="C7" s="442"/>
      <c r="D7" s="443" t="str">
        <f>IF(RefStr!N4=1,IF(RefStr!C7&lt;&gt;"",RefStr!C7,""),"")</f>
        <v>GRADSKO DRUŠTVO CRVENOG KRIŽA GRUBIŠNO POLJE</v>
      </c>
      <c r="E7" s="444"/>
      <c r="F7" s="444"/>
      <c r="G7" s="444"/>
      <c r="H7" s="444"/>
      <c r="I7" s="444"/>
      <c r="J7" s="444"/>
      <c r="K7" s="444"/>
      <c r="L7" s="444"/>
      <c r="P7" s="27" t="s">
        <v>188</v>
      </c>
    </row>
    <row r="8" spans="2:16" s="118" customFormat="1" ht="18" customHeight="1" thickBot="1">
      <c r="B8" s="416" t="s">
        <v>606</v>
      </c>
      <c r="C8" s="416"/>
      <c r="D8" s="231">
        <f>IF(RefStr!N4=1,IF(RefStr!C9&lt;&gt;"",RefStr!C9,""),"")</f>
        <v>43290</v>
      </c>
      <c r="E8" s="121"/>
      <c r="F8" s="128" t="s">
        <v>609</v>
      </c>
      <c r="G8" s="423" t="str">
        <f>IF(RefStr!N4=1,IF(RefStr!E9&lt;&gt;"",RefStr!E9,""), "")</f>
        <v>GRUBIŠNO POLJE</v>
      </c>
      <c r="H8" s="424"/>
      <c r="I8" s="424"/>
      <c r="J8" s="424"/>
      <c r="K8" s="424"/>
      <c r="L8" s="424"/>
    </row>
    <row r="9" spans="2:16" s="118" customFormat="1" ht="18" customHeight="1" thickBot="1">
      <c r="B9" s="416" t="s">
        <v>2438</v>
      </c>
      <c r="C9" s="416"/>
      <c r="D9" s="423" t="str">
        <f>IF(RefStr!N4=1,IF(RefStr!C11&lt;&gt;"",RefStr!C11,""), "")</f>
        <v>4. STUDENOG 1991.  BR.1</v>
      </c>
      <c r="E9" s="423"/>
      <c r="F9" s="423"/>
      <c r="G9" s="423"/>
      <c r="H9" s="423"/>
      <c r="I9" s="423"/>
      <c r="J9" s="423"/>
      <c r="K9" s="423"/>
      <c r="L9" s="423"/>
    </row>
    <row r="10" spans="2:16" s="118" customFormat="1" ht="18" customHeight="1" thickBot="1">
      <c r="B10" s="416" t="s">
        <v>131</v>
      </c>
      <c r="C10" s="416" t="s">
        <v>1427</v>
      </c>
      <c r="D10" s="428" t="str">
        <f>IF(RefStr!N4=1,IF(RefStr!C13&lt;&gt;"",RefStr!C13,""), "")</f>
        <v>HR6423400091110073867</v>
      </c>
      <c r="E10" s="429"/>
      <c r="F10" s="429"/>
      <c r="G10" s="122"/>
      <c r="H10" s="122"/>
      <c r="I10" s="136"/>
      <c r="J10" s="128" t="s">
        <v>1311</v>
      </c>
      <c r="K10" s="227">
        <f>IF(RefStr!N4=1,IF(RefStr!J9&lt;&gt;"",RefStr!J9,""), "")</f>
        <v>71048</v>
      </c>
      <c r="L10" s="136"/>
    </row>
    <row r="11" spans="2:16" s="118" customFormat="1" ht="18" customHeight="1" thickBot="1">
      <c r="B11" s="396" t="s">
        <v>2440</v>
      </c>
      <c r="C11" s="397"/>
      <c r="D11" s="120" t="str">
        <f>IF(RefStr!N4=1,IF(RefStr!C15&lt;&gt;"",RefStr!C15,""), "")</f>
        <v>8899</v>
      </c>
      <c r="E11" s="232" t="str">
        <f>IF(RefStr!D15&lt;&gt;"",RefStr!D15,"")</f>
        <v>Ostale djelatnosti socijalne skrbi bez smještaja, d. n.</v>
      </c>
      <c r="F11" s="123"/>
      <c r="G11" s="136"/>
      <c r="H11" s="136"/>
      <c r="I11" s="137"/>
      <c r="J11" s="208" t="s">
        <v>2062</v>
      </c>
      <c r="K11" s="226" t="str">
        <f>IF(RefStr!N4=1,IF(RefStr!J11&lt;&gt;"",RefStr!J11,""), "")</f>
        <v>03082377</v>
      </c>
      <c r="L11" s="136"/>
    </row>
    <row r="12" spans="2:16" s="118" customFormat="1" ht="18" customHeight="1" thickBot="1">
      <c r="B12" s="416" t="s">
        <v>1429</v>
      </c>
      <c r="C12" s="397"/>
      <c r="D12" s="124">
        <f>IF(RefStr!N4=1,IF(RefStr!C17&lt;&gt;"",RefStr!C17,""), "")</f>
        <v>139</v>
      </c>
      <c r="E12" s="233" t="str">
        <f>IF(RefStr!D17&lt;&gt;"",RefStr!D17,"")</f>
        <v>Grad/općina: GRUBIŠNO POLJE</v>
      </c>
      <c r="F12" s="125"/>
      <c r="G12" s="122"/>
      <c r="H12" s="122"/>
      <c r="I12" s="126"/>
      <c r="J12" s="208" t="s">
        <v>1312</v>
      </c>
      <c r="K12" s="417">
        <f>IF(RefStr!N4=1,IF(RefStr!J13&lt;&gt;"",RefStr!J13,""), "")</f>
        <v>27620013350</v>
      </c>
      <c r="L12" s="418"/>
    </row>
    <row r="13" spans="2:16" s="118" customFormat="1" ht="18" customHeight="1" thickBot="1">
      <c r="B13" s="136"/>
      <c r="C13" s="127"/>
      <c r="D13" s="262"/>
      <c r="E13" s="263"/>
      <c r="F13" s="263"/>
      <c r="G13" s="263"/>
      <c r="H13" s="263"/>
      <c r="I13" s="396" t="s">
        <v>1428</v>
      </c>
      <c r="J13" s="397"/>
      <c r="K13" s="133" t="str">
        <f>IF(RefStr!N4=1,IF(RefStr!J15&lt;&gt;"",RefStr!J15,""), "")</f>
        <v>2022-12</v>
      </c>
      <c r="L13" s="136"/>
    </row>
    <row r="14" spans="2:16" s="118" customFormat="1" ht="18" customHeight="1" thickBot="1">
      <c r="B14" s="128"/>
      <c r="C14" s="128"/>
      <c r="D14" s="263"/>
      <c r="E14" s="263"/>
      <c r="F14" s="263"/>
      <c r="G14" s="263"/>
      <c r="H14" s="263"/>
      <c r="I14" s="138"/>
      <c r="J14" s="208" t="s">
        <v>2439</v>
      </c>
      <c r="K14" s="230">
        <f>IF(RefStr!N4=1,IF(RefStr!J17&lt;&gt;"",RefStr!J17,""), "")</f>
        <v>7</v>
      </c>
      <c r="L14" s="129"/>
    </row>
    <row r="15" spans="2:16" ht="15" customHeight="1">
      <c r="B15" s="387" t="str">
        <f xml:space="preserve"> "Verzija Excel datoteke: " &amp; MID(PraviPod707!G30,1,1) &amp; "." &amp; MID(PraviPod707!G30,2,1) &amp; "." &amp; MID(PraviPod707!G30,3,1) &amp; "."</f>
        <v>Verzija Excel datoteke: 6.0.3.</v>
      </c>
      <c r="C15" s="388"/>
      <c r="D15" s="388"/>
      <c r="E15" s="107"/>
      <c r="F15" s="37"/>
      <c r="G15" s="40"/>
      <c r="H15" s="40"/>
      <c r="I15" s="41"/>
      <c r="J15" s="41"/>
      <c r="K15" s="38"/>
      <c r="L15" s="71" t="s">
        <v>2889</v>
      </c>
    </row>
    <row r="16" spans="2:16" ht="33.75">
      <c r="B16" s="90" t="s">
        <v>2480</v>
      </c>
      <c r="C16" s="393" t="s">
        <v>608</v>
      </c>
      <c r="D16" s="393"/>
      <c r="E16" s="393"/>
      <c r="F16" s="393"/>
      <c r="G16" s="394"/>
      <c r="H16" s="394"/>
      <c r="I16" s="86" t="s">
        <v>607</v>
      </c>
      <c r="J16" s="87" t="s">
        <v>2443</v>
      </c>
      <c r="K16" s="88" t="s">
        <v>2658</v>
      </c>
      <c r="L16" s="89" t="s">
        <v>3040</v>
      </c>
    </row>
    <row r="17" spans="2:12">
      <c r="B17" s="72">
        <v>1</v>
      </c>
      <c r="C17" s="401">
        <v>2</v>
      </c>
      <c r="D17" s="402"/>
      <c r="E17" s="402"/>
      <c r="F17" s="402"/>
      <c r="G17" s="402"/>
      <c r="H17" s="402"/>
      <c r="I17" s="73">
        <v>3</v>
      </c>
      <c r="J17" s="73">
        <v>4</v>
      </c>
      <c r="K17" s="72">
        <v>5</v>
      </c>
      <c r="L17" s="72">
        <v>6</v>
      </c>
    </row>
    <row r="18" spans="2:12">
      <c r="B18" s="379" t="s">
        <v>450</v>
      </c>
      <c r="C18" s="380"/>
      <c r="D18" s="380"/>
      <c r="E18" s="380"/>
      <c r="F18" s="380"/>
      <c r="G18" s="380"/>
      <c r="H18" s="380"/>
      <c r="I18" s="380"/>
      <c r="J18" s="380"/>
      <c r="K18" s="380"/>
      <c r="L18" s="381"/>
    </row>
    <row r="19" spans="2:12" ht="12.75" customHeight="1">
      <c r="B19" s="283">
        <v>3</v>
      </c>
      <c r="C19" s="390" t="s">
        <v>693</v>
      </c>
      <c r="D19" s="391"/>
      <c r="E19" s="391"/>
      <c r="F19" s="391"/>
      <c r="G19" s="391"/>
      <c r="H19" s="392"/>
      <c r="I19" s="140">
        <v>1</v>
      </c>
      <c r="J19" s="272">
        <f>J20+J23+J26+J29+J42+J58+J67</f>
        <v>424221</v>
      </c>
      <c r="K19" s="272">
        <f>K20+K23+K26+K29+K42+K58+K67</f>
        <v>316810</v>
      </c>
      <c r="L19" s="78">
        <f>IF(J19&gt;0,IF(K19/J19&gt;=100,"&gt;&gt;100",K19/J19*100),"-")</f>
        <v>74.680414218060861</v>
      </c>
    </row>
    <row r="20" spans="2:12">
      <c r="B20" s="284">
        <v>31</v>
      </c>
      <c r="C20" s="389" t="s">
        <v>2662</v>
      </c>
      <c r="D20" s="389"/>
      <c r="E20" s="389"/>
      <c r="F20" s="389"/>
      <c r="G20" s="389"/>
      <c r="H20" s="389"/>
      <c r="I20" s="142">
        <v>2</v>
      </c>
      <c r="J20" s="273">
        <f>J21+J22</f>
        <v>49140</v>
      </c>
      <c r="K20" s="273">
        <f>K21+K22</f>
        <v>37325</v>
      </c>
      <c r="L20" s="79">
        <f>IF(J20&gt;0,IF(K20/J20&gt;=100,"&gt;&gt;100",K20/J20*100),"-")</f>
        <v>75.956450956450965</v>
      </c>
    </row>
    <row r="21" spans="2:12">
      <c r="B21" s="284">
        <v>3111</v>
      </c>
      <c r="C21" s="389" t="s">
        <v>121</v>
      </c>
      <c r="D21" s="389"/>
      <c r="E21" s="389"/>
      <c r="F21" s="389"/>
      <c r="G21" s="389"/>
      <c r="H21" s="389"/>
      <c r="I21" s="142">
        <v>3</v>
      </c>
      <c r="J21" s="80"/>
      <c r="K21" s="80"/>
      <c r="L21" s="79" t="str">
        <f t="shared" ref="L21:L69" si="0">IF(J21&gt;0,IF(K21/J21&gt;=100,"&gt;&gt;100",K21/J21*100),"-")</f>
        <v>-</v>
      </c>
    </row>
    <row r="22" spans="2:12">
      <c r="B22" s="284">
        <v>3112</v>
      </c>
      <c r="C22" s="389" t="s">
        <v>122</v>
      </c>
      <c r="D22" s="389"/>
      <c r="E22" s="389"/>
      <c r="F22" s="389"/>
      <c r="G22" s="389"/>
      <c r="H22" s="389"/>
      <c r="I22" s="142">
        <v>4</v>
      </c>
      <c r="J22" s="80">
        <v>49140</v>
      </c>
      <c r="K22" s="80">
        <v>37325</v>
      </c>
      <c r="L22" s="79">
        <f t="shared" si="0"/>
        <v>75.956450956450965</v>
      </c>
    </row>
    <row r="23" spans="2:12">
      <c r="B23" s="284">
        <v>32</v>
      </c>
      <c r="C23" s="389" t="s">
        <v>2663</v>
      </c>
      <c r="D23" s="389"/>
      <c r="E23" s="389"/>
      <c r="F23" s="389"/>
      <c r="G23" s="389"/>
      <c r="H23" s="389"/>
      <c r="I23" s="142">
        <v>5</v>
      </c>
      <c r="J23" s="273">
        <f>J24+J25</f>
        <v>0</v>
      </c>
      <c r="K23" s="273">
        <f>K24+K25</f>
        <v>246</v>
      </c>
      <c r="L23" s="79" t="str">
        <f t="shared" si="0"/>
        <v>-</v>
      </c>
    </row>
    <row r="24" spans="2:12">
      <c r="B24" s="284">
        <v>3211</v>
      </c>
      <c r="C24" s="389" t="s">
        <v>139</v>
      </c>
      <c r="D24" s="389"/>
      <c r="E24" s="389"/>
      <c r="F24" s="389"/>
      <c r="G24" s="389"/>
      <c r="H24" s="389"/>
      <c r="I24" s="142">
        <v>6</v>
      </c>
      <c r="J24" s="80"/>
      <c r="K24" s="80">
        <v>246</v>
      </c>
      <c r="L24" s="79" t="str">
        <f t="shared" si="0"/>
        <v>-</v>
      </c>
    </row>
    <row r="25" spans="2:12">
      <c r="B25" s="284">
        <v>3212</v>
      </c>
      <c r="C25" s="389" t="s">
        <v>123</v>
      </c>
      <c r="D25" s="389"/>
      <c r="E25" s="389"/>
      <c r="F25" s="389"/>
      <c r="G25" s="389"/>
      <c r="H25" s="389"/>
      <c r="I25" s="142">
        <v>7</v>
      </c>
      <c r="J25" s="80"/>
      <c r="K25" s="80"/>
      <c r="L25" s="79" t="str">
        <f t="shared" si="0"/>
        <v>-</v>
      </c>
    </row>
    <row r="26" spans="2:12">
      <c r="B26" s="284">
        <v>33</v>
      </c>
      <c r="C26" s="389" t="s">
        <v>2664</v>
      </c>
      <c r="D26" s="389"/>
      <c r="E26" s="389"/>
      <c r="F26" s="389"/>
      <c r="G26" s="389"/>
      <c r="H26" s="389"/>
      <c r="I26" s="142">
        <v>8</v>
      </c>
      <c r="J26" s="273">
        <f>J27+J28</f>
        <v>159000</v>
      </c>
      <c r="K26" s="273">
        <f>K27+K28</f>
        <v>169000</v>
      </c>
      <c r="L26" s="79">
        <f t="shared" si="0"/>
        <v>106.28930817610063</v>
      </c>
    </row>
    <row r="27" spans="2:12">
      <c r="B27" s="284">
        <v>3311</v>
      </c>
      <c r="C27" s="389" t="s">
        <v>124</v>
      </c>
      <c r="D27" s="389"/>
      <c r="E27" s="389"/>
      <c r="F27" s="389"/>
      <c r="G27" s="389"/>
      <c r="H27" s="389"/>
      <c r="I27" s="142">
        <v>9</v>
      </c>
      <c r="J27" s="80">
        <v>159000</v>
      </c>
      <c r="K27" s="80">
        <v>169000</v>
      </c>
      <c r="L27" s="79">
        <f t="shared" si="0"/>
        <v>106.28930817610063</v>
      </c>
    </row>
    <row r="28" spans="2:12">
      <c r="B28" s="284">
        <v>3312</v>
      </c>
      <c r="C28" s="389" t="s">
        <v>125</v>
      </c>
      <c r="D28" s="389"/>
      <c r="E28" s="389"/>
      <c r="F28" s="389"/>
      <c r="G28" s="389"/>
      <c r="H28" s="389"/>
      <c r="I28" s="142">
        <v>10</v>
      </c>
      <c r="J28" s="80"/>
      <c r="K28" s="80"/>
      <c r="L28" s="79" t="str">
        <f t="shared" si="0"/>
        <v>-</v>
      </c>
    </row>
    <row r="29" spans="2:12">
      <c r="B29" s="284">
        <v>34</v>
      </c>
      <c r="C29" s="389" t="s">
        <v>2665</v>
      </c>
      <c r="D29" s="389"/>
      <c r="E29" s="389"/>
      <c r="F29" s="389"/>
      <c r="G29" s="389"/>
      <c r="H29" s="389"/>
      <c r="I29" s="142">
        <v>11</v>
      </c>
      <c r="J29" s="273">
        <f>J30+J39</f>
        <v>0</v>
      </c>
      <c r="K29" s="273">
        <f>K30+K39</f>
        <v>0</v>
      </c>
      <c r="L29" s="79" t="str">
        <f t="shared" si="0"/>
        <v>-</v>
      </c>
    </row>
    <row r="30" spans="2:12">
      <c r="B30" s="284">
        <v>341</v>
      </c>
      <c r="C30" s="389" t="s">
        <v>2666</v>
      </c>
      <c r="D30" s="389"/>
      <c r="E30" s="389"/>
      <c r="F30" s="389"/>
      <c r="G30" s="389"/>
      <c r="H30" s="389"/>
      <c r="I30" s="142">
        <v>12</v>
      </c>
      <c r="J30" s="273">
        <f>SUM(J31:J38)</f>
        <v>0</v>
      </c>
      <c r="K30" s="273">
        <f>SUM(K31:K38)</f>
        <v>0</v>
      </c>
      <c r="L30" s="79" t="str">
        <f t="shared" si="0"/>
        <v>-</v>
      </c>
    </row>
    <row r="31" spans="2:12">
      <c r="B31" s="284">
        <v>3411</v>
      </c>
      <c r="C31" s="389" t="s">
        <v>126</v>
      </c>
      <c r="D31" s="389"/>
      <c r="E31" s="389"/>
      <c r="F31" s="389"/>
      <c r="G31" s="389"/>
      <c r="H31" s="389"/>
      <c r="I31" s="142">
        <v>13</v>
      </c>
      <c r="J31" s="80"/>
      <c r="K31" s="80"/>
      <c r="L31" s="79" t="str">
        <f t="shared" si="0"/>
        <v>-</v>
      </c>
    </row>
    <row r="32" spans="2:12">
      <c r="B32" s="284">
        <v>3412</v>
      </c>
      <c r="C32" s="389" t="s">
        <v>127</v>
      </c>
      <c r="D32" s="389"/>
      <c r="E32" s="389"/>
      <c r="F32" s="389"/>
      <c r="G32" s="389"/>
      <c r="H32" s="389"/>
      <c r="I32" s="142">
        <v>14</v>
      </c>
      <c r="J32" s="80"/>
      <c r="K32" s="80"/>
      <c r="L32" s="79" t="str">
        <f t="shared" si="0"/>
        <v>-</v>
      </c>
    </row>
    <row r="33" spans="2:12">
      <c r="B33" s="284">
        <v>3413</v>
      </c>
      <c r="C33" s="389" t="s">
        <v>128</v>
      </c>
      <c r="D33" s="389"/>
      <c r="E33" s="389"/>
      <c r="F33" s="389"/>
      <c r="G33" s="389"/>
      <c r="H33" s="389"/>
      <c r="I33" s="142">
        <v>15</v>
      </c>
      <c r="J33" s="80"/>
      <c r="K33" s="80"/>
      <c r="L33" s="79" t="str">
        <f t="shared" si="0"/>
        <v>-</v>
      </c>
    </row>
    <row r="34" spans="2:12">
      <c r="B34" s="284">
        <v>3414</v>
      </c>
      <c r="C34" s="389" t="s">
        <v>129</v>
      </c>
      <c r="D34" s="389"/>
      <c r="E34" s="389"/>
      <c r="F34" s="389"/>
      <c r="G34" s="389"/>
      <c r="H34" s="389"/>
      <c r="I34" s="142">
        <v>16</v>
      </c>
      <c r="J34" s="80"/>
      <c r="K34" s="80"/>
      <c r="L34" s="79" t="str">
        <f t="shared" si="0"/>
        <v>-</v>
      </c>
    </row>
    <row r="35" spans="2:12">
      <c r="B35" s="284">
        <v>3415</v>
      </c>
      <c r="C35" s="389" t="s">
        <v>130</v>
      </c>
      <c r="D35" s="389"/>
      <c r="E35" s="389"/>
      <c r="F35" s="389"/>
      <c r="G35" s="389"/>
      <c r="H35" s="389"/>
      <c r="I35" s="142">
        <v>17</v>
      </c>
      <c r="J35" s="80"/>
      <c r="K35" s="80"/>
      <c r="L35" s="79" t="str">
        <f t="shared" si="0"/>
        <v>-</v>
      </c>
    </row>
    <row r="36" spans="2:12">
      <c r="B36" s="284">
        <v>3416</v>
      </c>
      <c r="C36" s="389" t="s">
        <v>2380</v>
      </c>
      <c r="D36" s="389"/>
      <c r="E36" s="389"/>
      <c r="F36" s="389"/>
      <c r="G36" s="389"/>
      <c r="H36" s="389"/>
      <c r="I36" s="142">
        <v>18</v>
      </c>
      <c r="J36" s="80"/>
      <c r="K36" s="80"/>
      <c r="L36" s="79" t="str">
        <f t="shared" si="0"/>
        <v>-</v>
      </c>
    </row>
    <row r="37" spans="2:12">
      <c r="B37" s="284">
        <v>3417</v>
      </c>
      <c r="C37" s="395" t="s">
        <v>2381</v>
      </c>
      <c r="D37" s="395"/>
      <c r="E37" s="395"/>
      <c r="F37" s="395"/>
      <c r="G37" s="395"/>
      <c r="H37" s="395"/>
      <c r="I37" s="142">
        <v>19</v>
      </c>
      <c r="J37" s="80"/>
      <c r="K37" s="80"/>
      <c r="L37" s="79" t="str">
        <f t="shared" si="0"/>
        <v>-</v>
      </c>
    </row>
    <row r="38" spans="2:12">
      <c r="B38" s="284">
        <v>3418</v>
      </c>
      <c r="C38" s="389" t="s">
        <v>2382</v>
      </c>
      <c r="D38" s="389"/>
      <c r="E38" s="389"/>
      <c r="F38" s="389"/>
      <c r="G38" s="389"/>
      <c r="H38" s="389"/>
      <c r="I38" s="142">
        <v>20</v>
      </c>
      <c r="J38" s="80"/>
      <c r="K38" s="80"/>
      <c r="L38" s="79" t="str">
        <f t="shared" si="0"/>
        <v>-</v>
      </c>
    </row>
    <row r="39" spans="2:12">
      <c r="B39" s="284">
        <v>342</v>
      </c>
      <c r="C39" s="389" t="s">
        <v>1280</v>
      </c>
      <c r="D39" s="389"/>
      <c r="E39" s="389"/>
      <c r="F39" s="389"/>
      <c r="G39" s="389"/>
      <c r="H39" s="389"/>
      <c r="I39" s="142">
        <v>21</v>
      </c>
      <c r="J39" s="273">
        <f>J40+J41</f>
        <v>0</v>
      </c>
      <c r="K39" s="273">
        <f>K40+K41</f>
        <v>0</v>
      </c>
      <c r="L39" s="79" t="str">
        <f t="shared" si="0"/>
        <v>-</v>
      </c>
    </row>
    <row r="40" spans="2:12">
      <c r="B40" s="284">
        <v>3421</v>
      </c>
      <c r="C40" s="389" t="s">
        <v>2383</v>
      </c>
      <c r="D40" s="389"/>
      <c r="E40" s="389"/>
      <c r="F40" s="389"/>
      <c r="G40" s="389"/>
      <c r="H40" s="389"/>
      <c r="I40" s="142">
        <v>22</v>
      </c>
      <c r="J40" s="80"/>
      <c r="K40" s="80"/>
      <c r="L40" s="79" t="str">
        <f t="shared" si="0"/>
        <v>-</v>
      </c>
    </row>
    <row r="41" spans="2:12">
      <c r="B41" s="284">
        <v>3422</v>
      </c>
      <c r="C41" s="389" t="s">
        <v>2384</v>
      </c>
      <c r="D41" s="389"/>
      <c r="E41" s="389"/>
      <c r="F41" s="389"/>
      <c r="G41" s="389"/>
      <c r="H41" s="389"/>
      <c r="I41" s="142">
        <v>23</v>
      </c>
      <c r="J41" s="80"/>
      <c r="K41" s="80"/>
      <c r="L41" s="79" t="str">
        <f t="shared" si="0"/>
        <v>-</v>
      </c>
    </row>
    <row r="42" spans="2:12" ht="12.75" customHeight="1">
      <c r="B42" s="284">
        <v>35</v>
      </c>
      <c r="C42" s="399" t="s">
        <v>694</v>
      </c>
      <c r="D42" s="384"/>
      <c r="E42" s="384"/>
      <c r="F42" s="384"/>
      <c r="G42" s="384"/>
      <c r="H42" s="385"/>
      <c r="I42" s="142">
        <v>24</v>
      </c>
      <c r="J42" s="273">
        <f>J43+J48+J51+J54+J55</f>
        <v>120376</v>
      </c>
      <c r="K42" s="273">
        <f>K43+K48+K51+K54+K55</f>
        <v>66740</v>
      </c>
      <c r="L42" s="79">
        <f t="shared" si="0"/>
        <v>55.442945437628765</v>
      </c>
    </row>
    <row r="43" spans="2:12" ht="12.75" customHeight="1">
      <c r="B43" s="284">
        <v>351</v>
      </c>
      <c r="C43" s="400" t="s">
        <v>686</v>
      </c>
      <c r="D43" s="400"/>
      <c r="E43" s="400"/>
      <c r="F43" s="400"/>
      <c r="G43" s="400"/>
      <c r="H43" s="400"/>
      <c r="I43" s="142">
        <v>25</v>
      </c>
      <c r="J43" s="273">
        <f>SUM(J44:J47)</f>
        <v>43000</v>
      </c>
      <c r="K43" s="273">
        <f>SUM(K44:K47)</f>
        <v>39415</v>
      </c>
      <c r="L43" s="79">
        <f t="shared" si="0"/>
        <v>91.662790697674424</v>
      </c>
    </row>
    <row r="44" spans="2:12">
      <c r="B44" s="284">
        <v>3511</v>
      </c>
      <c r="C44" s="389" t="s">
        <v>2385</v>
      </c>
      <c r="D44" s="389"/>
      <c r="E44" s="389"/>
      <c r="F44" s="389"/>
      <c r="G44" s="389"/>
      <c r="H44" s="389"/>
      <c r="I44" s="142">
        <v>26</v>
      </c>
      <c r="J44" s="80"/>
      <c r="K44" s="80">
        <v>415</v>
      </c>
      <c r="L44" s="79" t="str">
        <f t="shared" si="0"/>
        <v>-</v>
      </c>
    </row>
    <row r="45" spans="2:12">
      <c r="B45" s="284">
        <v>3512</v>
      </c>
      <c r="C45" s="389" t="s">
        <v>2386</v>
      </c>
      <c r="D45" s="389"/>
      <c r="E45" s="389"/>
      <c r="F45" s="389"/>
      <c r="G45" s="389"/>
      <c r="H45" s="389"/>
      <c r="I45" s="142">
        <v>27</v>
      </c>
      <c r="J45" s="80">
        <v>43000</v>
      </c>
      <c r="K45" s="80">
        <v>39000</v>
      </c>
      <c r="L45" s="79">
        <f t="shared" si="0"/>
        <v>90.697674418604649</v>
      </c>
    </row>
    <row r="46" spans="2:12" ht="12.75" customHeight="1">
      <c r="B46" s="284">
        <v>3513</v>
      </c>
      <c r="C46" s="400" t="s">
        <v>682</v>
      </c>
      <c r="D46" s="400"/>
      <c r="E46" s="400"/>
      <c r="F46" s="400"/>
      <c r="G46" s="400"/>
      <c r="H46" s="400"/>
      <c r="I46" s="142">
        <v>28</v>
      </c>
      <c r="J46" s="80"/>
      <c r="K46" s="80"/>
      <c r="L46" s="79" t="str">
        <f>IF(J46&gt;0,IF(K46/J46&gt;=100,"&gt;&gt;100",K46/J46*100),"-")</f>
        <v>-</v>
      </c>
    </row>
    <row r="47" spans="2:12" ht="24.75" customHeight="1">
      <c r="B47" s="284">
        <v>3514</v>
      </c>
      <c r="C47" s="400" t="s">
        <v>683</v>
      </c>
      <c r="D47" s="400"/>
      <c r="E47" s="400"/>
      <c r="F47" s="400"/>
      <c r="G47" s="400"/>
      <c r="H47" s="400"/>
      <c r="I47" s="142">
        <v>29</v>
      </c>
      <c r="J47" s="80"/>
      <c r="K47" s="80"/>
      <c r="L47" s="79" t="str">
        <f>IF(J47&gt;0,IF(K47/J47&gt;=100,"&gt;&gt;100",K47/J47*100),"-")</f>
        <v>-</v>
      </c>
    </row>
    <row r="48" spans="2:12" ht="12.75" customHeight="1">
      <c r="B48" s="284">
        <v>352</v>
      </c>
      <c r="C48" s="403" t="s">
        <v>685</v>
      </c>
      <c r="D48" s="403"/>
      <c r="E48" s="403"/>
      <c r="F48" s="403"/>
      <c r="G48" s="403"/>
      <c r="H48" s="403"/>
      <c r="I48" s="142">
        <v>30</v>
      </c>
      <c r="J48" s="273">
        <f>J49+J50</f>
        <v>0</v>
      </c>
      <c r="K48" s="273">
        <f>K49+K50</f>
        <v>0</v>
      </c>
      <c r="L48" s="79" t="str">
        <f t="shared" si="0"/>
        <v>-</v>
      </c>
    </row>
    <row r="49" spans="2:12">
      <c r="B49" s="284">
        <v>3521</v>
      </c>
      <c r="C49" s="400" t="s">
        <v>1185</v>
      </c>
      <c r="D49" s="400"/>
      <c r="E49" s="400"/>
      <c r="F49" s="400"/>
      <c r="G49" s="400"/>
      <c r="H49" s="400"/>
      <c r="I49" s="142">
        <v>31</v>
      </c>
      <c r="J49" s="80"/>
      <c r="K49" s="80"/>
      <c r="L49" s="79" t="str">
        <f>IF(J49&gt;0,IF(K49/J49&gt;=100,"&gt;&gt;100",K49/J49*100),"-")</f>
        <v>-</v>
      </c>
    </row>
    <row r="50" spans="2:12">
      <c r="B50" s="284">
        <v>3522</v>
      </c>
      <c r="C50" s="400" t="s">
        <v>684</v>
      </c>
      <c r="D50" s="400"/>
      <c r="E50" s="400"/>
      <c r="F50" s="400"/>
      <c r="G50" s="400"/>
      <c r="H50" s="400"/>
      <c r="I50" s="142">
        <v>32</v>
      </c>
      <c r="J50" s="80"/>
      <c r="K50" s="80"/>
      <c r="L50" s="79" t="str">
        <f>IF(J50&gt;0,IF(K50/J50&gt;=100,"&gt;&gt;100",K50/J50*100),"-")</f>
        <v>-</v>
      </c>
    </row>
    <row r="51" spans="2:12" ht="12.75" customHeight="1">
      <c r="B51" s="284">
        <v>353</v>
      </c>
      <c r="C51" s="400" t="s">
        <v>687</v>
      </c>
      <c r="D51" s="400"/>
      <c r="E51" s="400"/>
      <c r="F51" s="400"/>
      <c r="G51" s="400"/>
      <c r="H51" s="400"/>
      <c r="I51" s="142">
        <v>33</v>
      </c>
      <c r="J51" s="273">
        <f>J52+J53</f>
        <v>0</v>
      </c>
      <c r="K51" s="273">
        <f>K52+K53</f>
        <v>10415</v>
      </c>
      <c r="L51" s="79" t="str">
        <f t="shared" si="0"/>
        <v>-</v>
      </c>
    </row>
    <row r="52" spans="2:12" ht="12.75" customHeight="1">
      <c r="B52" s="284">
        <v>3531</v>
      </c>
      <c r="C52" s="400" t="s">
        <v>85</v>
      </c>
      <c r="D52" s="400"/>
      <c r="E52" s="400"/>
      <c r="F52" s="400"/>
      <c r="G52" s="400"/>
      <c r="H52" s="400"/>
      <c r="I52" s="142">
        <v>34</v>
      </c>
      <c r="J52" s="80"/>
      <c r="K52" s="80">
        <v>10415</v>
      </c>
      <c r="L52" s="79" t="str">
        <f t="shared" si="0"/>
        <v>-</v>
      </c>
    </row>
    <row r="53" spans="2:12" ht="12.75" customHeight="1">
      <c r="B53" s="284">
        <v>3532</v>
      </c>
      <c r="C53" s="400" t="s">
        <v>688</v>
      </c>
      <c r="D53" s="400"/>
      <c r="E53" s="400"/>
      <c r="F53" s="400"/>
      <c r="G53" s="400"/>
      <c r="H53" s="400"/>
      <c r="I53" s="142">
        <v>35</v>
      </c>
      <c r="J53" s="80"/>
      <c r="K53" s="80"/>
      <c r="L53" s="79" t="str">
        <f t="shared" si="0"/>
        <v>-</v>
      </c>
    </row>
    <row r="54" spans="2:12">
      <c r="B54" s="284">
        <v>354</v>
      </c>
      <c r="C54" s="389" t="s">
        <v>86</v>
      </c>
      <c r="D54" s="389"/>
      <c r="E54" s="389"/>
      <c r="F54" s="389"/>
      <c r="G54" s="389"/>
      <c r="H54" s="389"/>
      <c r="I54" s="142">
        <v>36</v>
      </c>
      <c r="J54" s="80">
        <v>77376</v>
      </c>
      <c r="K54" s="80">
        <v>16910</v>
      </c>
      <c r="L54" s="79">
        <f t="shared" si="0"/>
        <v>21.8543217535153</v>
      </c>
    </row>
    <row r="55" spans="2:12" ht="12.75" customHeight="1">
      <c r="B55" s="284">
        <v>355</v>
      </c>
      <c r="C55" s="400" t="s">
        <v>689</v>
      </c>
      <c r="D55" s="400"/>
      <c r="E55" s="400"/>
      <c r="F55" s="400"/>
      <c r="G55" s="400"/>
      <c r="H55" s="400"/>
      <c r="I55" s="142">
        <v>37</v>
      </c>
      <c r="J55" s="273">
        <f>J56+J57</f>
        <v>0</v>
      </c>
      <c r="K55" s="273">
        <f>K56+K57</f>
        <v>0</v>
      </c>
      <c r="L55" s="79" t="str">
        <f t="shared" si="0"/>
        <v>-</v>
      </c>
    </row>
    <row r="56" spans="2:12" ht="12.75" customHeight="1">
      <c r="B56" s="284">
        <v>3551</v>
      </c>
      <c r="C56" s="400" t="s">
        <v>87</v>
      </c>
      <c r="D56" s="400"/>
      <c r="E56" s="400"/>
      <c r="F56" s="400"/>
      <c r="G56" s="400"/>
      <c r="H56" s="400"/>
      <c r="I56" s="142">
        <v>38</v>
      </c>
      <c r="J56" s="80"/>
      <c r="K56" s="80"/>
      <c r="L56" s="79" t="str">
        <f>IF(J56&gt;0,IF(K56/J56&gt;=100,"&gt;&gt;100",K56/J56*100),"-")</f>
        <v>-</v>
      </c>
    </row>
    <row r="57" spans="2:12" ht="12.75" customHeight="1">
      <c r="B57" s="284">
        <v>3552</v>
      </c>
      <c r="C57" s="400" t="s">
        <v>690</v>
      </c>
      <c r="D57" s="400"/>
      <c r="E57" s="400"/>
      <c r="F57" s="400"/>
      <c r="G57" s="400"/>
      <c r="H57" s="400"/>
      <c r="I57" s="142">
        <v>39</v>
      </c>
      <c r="J57" s="80"/>
      <c r="K57" s="80"/>
      <c r="L57" s="79" t="str">
        <f>IF(J57&gt;0,IF(K57/J57&gt;=100,"&gt;&gt;100",K57/J57*100),"-")</f>
        <v>-</v>
      </c>
    </row>
    <row r="58" spans="2:12" ht="12.75" customHeight="1">
      <c r="B58" s="284">
        <v>36</v>
      </c>
      <c r="C58" s="399" t="s">
        <v>695</v>
      </c>
      <c r="D58" s="384"/>
      <c r="E58" s="384"/>
      <c r="F58" s="384"/>
      <c r="G58" s="384"/>
      <c r="H58" s="385"/>
      <c r="I58" s="142">
        <v>40</v>
      </c>
      <c r="J58" s="273">
        <f>J59+J62+J63</f>
        <v>977</v>
      </c>
      <c r="K58" s="273">
        <f>K59+K62+K63</f>
        <v>7936</v>
      </c>
      <c r="L58" s="79">
        <f t="shared" si="0"/>
        <v>812.28249744114635</v>
      </c>
    </row>
    <row r="59" spans="2:12" ht="12.75" customHeight="1">
      <c r="B59" s="284">
        <v>361</v>
      </c>
      <c r="C59" s="399" t="s">
        <v>696</v>
      </c>
      <c r="D59" s="384"/>
      <c r="E59" s="384"/>
      <c r="F59" s="384"/>
      <c r="G59" s="384"/>
      <c r="H59" s="385"/>
      <c r="I59" s="142">
        <v>41</v>
      </c>
      <c r="J59" s="273">
        <f>J60+J61</f>
        <v>977</v>
      </c>
      <c r="K59" s="273">
        <f>K60+K61</f>
        <v>7936</v>
      </c>
      <c r="L59" s="79">
        <f t="shared" si="0"/>
        <v>812.28249744114635</v>
      </c>
    </row>
    <row r="60" spans="2:12">
      <c r="B60" s="284">
        <v>3611</v>
      </c>
      <c r="C60" s="389" t="s">
        <v>2387</v>
      </c>
      <c r="D60" s="389"/>
      <c r="E60" s="389"/>
      <c r="F60" s="389"/>
      <c r="G60" s="389"/>
      <c r="H60" s="389"/>
      <c r="I60" s="142">
        <v>42</v>
      </c>
      <c r="J60" s="80"/>
      <c r="K60" s="80"/>
      <c r="L60" s="79" t="str">
        <f t="shared" si="0"/>
        <v>-</v>
      </c>
    </row>
    <row r="61" spans="2:12">
      <c r="B61" s="284">
        <v>3612</v>
      </c>
      <c r="C61" s="389" t="s">
        <v>2388</v>
      </c>
      <c r="D61" s="389"/>
      <c r="E61" s="389"/>
      <c r="F61" s="389"/>
      <c r="G61" s="389"/>
      <c r="H61" s="389"/>
      <c r="I61" s="142">
        <v>43</v>
      </c>
      <c r="J61" s="80">
        <v>977</v>
      </c>
      <c r="K61" s="80">
        <v>7936</v>
      </c>
      <c r="L61" s="79">
        <f t="shared" si="0"/>
        <v>812.28249744114635</v>
      </c>
    </row>
    <row r="62" spans="2:12">
      <c r="B62" s="284">
        <v>362</v>
      </c>
      <c r="C62" s="389" t="s">
        <v>88</v>
      </c>
      <c r="D62" s="389"/>
      <c r="E62" s="389"/>
      <c r="F62" s="389"/>
      <c r="G62" s="389"/>
      <c r="H62" s="389"/>
      <c r="I62" s="142">
        <v>44</v>
      </c>
      <c r="J62" s="80"/>
      <c r="K62" s="80"/>
      <c r="L62" s="79" t="str">
        <f t="shared" si="0"/>
        <v>-</v>
      </c>
    </row>
    <row r="63" spans="2:12" ht="12.75" customHeight="1">
      <c r="B63" s="284">
        <v>363</v>
      </c>
      <c r="C63" s="399" t="s">
        <v>697</v>
      </c>
      <c r="D63" s="384"/>
      <c r="E63" s="384"/>
      <c r="F63" s="384"/>
      <c r="G63" s="384"/>
      <c r="H63" s="385"/>
      <c r="I63" s="142">
        <v>45</v>
      </c>
      <c r="J63" s="273">
        <f>SUM(J64:J66)</f>
        <v>0</v>
      </c>
      <c r="K63" s="273">
        <f>SUM(K64:K66)</f>
        <v>0</v>
      </c>
      <c r="L63" s="79" t="str">
        <f t="shared" si="0"/>
        <v>-</v>
      </c>
    </row>
    <row r="64" spans="2:12">
      <c r="B64" s="284">
        <v>3631</v>
      </c>
      <c r="C64" s="389" t="s">
        <v>2389</v>
      </c>
      <c r="D64" s="389"/>
      <c r="E64" s="389"/>
      <c r="F64" s="389"/>
      <c r="G64" s="389"/>
      <c r="H64" s="389"/>
      <c r="I64" s="142">
        <v>46</v>
      </c>
      <c r="J64" s="80"/>
      <c r="K64" s="80"/>
      <c r="L64" s="79" t="str">
        <f t="shared" si="0"/>
        <v>-</v>
      </c>
    </row>
    <row r="65" spans="2:12">
      <c r="B65" s="284">
        <v>3632</v>
      </c>
      <c r="C65" s="389" t="s">
        <v>1934</v>
      </c>
      <c r="D65" s="389"/>
      <c r="E65" s="389"/>
      <c r="F65" s="389"/>
      <c r="G65" s="389"/>
      <c r="H65" s="389"/>
      <c r="I65" s="142">
        <v>47</v>
      </c>
      <c r="J65" s="80"/>
      <c r="K65" s="80"/>
      <c r="L65" s="79" t="str">
        <f t="shared" si="0"/>
        <v>-</v>
      </c>
    </row>
    <row r="66" spans="2:12">
      <c r="B66" s="284">
        <v>3633</v>
      </c>
      <c r="C66" s="389" t="s">
        <v>1935</v>
      </c>
      <c r="D66" s="389"/>
      <c r="E66" s="389"/>
      <c r="F66" s="389"/>
      <c r="G66" s="389"/>
      <c r="H66" s="389"/>
      <c r="I66" s="142">
        <v>48</v>
      </c>
      <c r="J66" s="80"/>
      <c r="K66" s="80"/>
      <c r="L66" s="79" t="str">
        <f t="shared" si="0"/>
        <v>-</v>
      </c>
    </row>
    <row r="67" spans="2:12" ht="12.75" customHeight="1">
      <c r="B67" s="284">
        <v>37</v>
      </c>
      <c r="C67" s="404" t="s">
        <v>698</v>
      </c>
      <c r="D67" s="405"/>
      <c r="E67" s="405"/>
      <c r="F67" s="405"/>
      <c r="G67" s="405"/>
      <c r="H67" s="406"/>
      <c r="I67" s="142">
        <v>49</v>
      </c>
      <c r="J67" s="273">
        <f>SUM(J68:J71)</f>
        <v>94728</v>
      </c>
      <c r="K67" s="273">
        <f>SUM(K68:K71)</f>
        <v>35563</v>
      </c>
      <c r="L67" s="79">
        <f t="shared" si="0"/>
        <v>37.542226163330803</v>
      </c>
    </row>
    <row r="68" spans="2:12">
      <c r="B68" s="284">
        <v>3711</v>
      </c>
      <c r="C68" s="389" t="s">
        <v>2765</v>
      </c>
      <c r="D68" s="389"/>
      <c r="E68" s="389"/>
      <c r="F68" s="389"/>
      <c r="G68" s="389"/>
      <c r="H68" s="389"/>
      <c r="I68" s="142">
        <v>50</v>
      </c>
      <c r="J68" s="80">
        <v>94728</v>
      </c>
      <c r="K68" s="80">
        <v>35563</v>
      </c>
      <c r="L68" s="79">
        <f t="shared" si="0"/>
        <v>37.542226163330803</v>
      </c>
    </row>
    <row r="69" spans="2:12">
      <c r="B69" s="284">
        <v>3712</v>
      </c>
      <c r="C69" s="389" t="s">
        <v>2766</v>
      </c>
      <c r="D69" s="389"/>
      <c r="E69" s="389"/>
      <c r="F69" s="389"/>
      <c r="G69" s="389"/>
      <c r="H69" s="389"/>
      <c r="I69" s="142">
        <v>51</v>
      </c>
      <c r="J69" s="80"/>
      <c r="K69" s="80"/>
      <c r="L69" s="79" t="str">
        <f t="shared" si="0"/>
        <v>-</v>
      </c>
    </row>
    <row r="70" spans="2:12" ht="12.75" customHeight="1">
      <c r="B70" s="284">
        <v>3713</v>
      </c>
      <c r="C70" s="404" t="s">
        <v>692</v>
      </c>
      <c r="D70" s="405"/>
      <c r="E70" s="405"/>
      <c r="F70" s="405"/>
      <c r="G70" s="405"/>
      <c r="H70" s="406"/>
      <c r="I70" s="142">
        <v>52</v>
      </c>
      <c r="J70" s="80"/>
      <c r="K70" s="80"/>
      <c r="L70" s="79" t="str">
        <f>IF(J70&gt;0,IF(K70/J70&gt;=100,"&gt;&gt;100",K70/J70*100),"-")</f>
        <v>-</v>
      </c>
    </row>
    <row r="71" spans="2:12" ht="12.75" customHeight="1">
      <c r="B71" s="285">
        <v>3714</v>
      </c>
      <c r="C71" s="404" t="s">
        <v>691</v>
      </c>
      <c r="D71" s="405"/>
      <c r="E71" s="405"/>
      <c r="F71" s="405"/>
      <c r="G71" s="405"/>
      <c r="H71" s="406"/>
      <c r="I71" s="142">
        <v>53</v>
      </c>
      <c r="J71" s="81"/>
      <c r="K71" s="81"/>
      <c r="L71" s="82" t="str">
        <f>IF(J71&gt;0,IF(K71/J71&gt;=100,"&gt;&gt;100",K71/J71*100),"-")</f>
        <v>-</v>
      </c>
    </row>
    <row r="72" spans="2:12">
      <c r="B72" s="379" t="s">
        <v>451</v>
      </c>
      <c r="C72" s="380"/>
      <c r="D72" s="380"/>
      <c r="E72" s="380"/>
      <c r="F72" s="380"/>
      <c r="G72" s="380"/>
      <c r="H72" s="380"/>
      <c r="I72" s="380"/>
      <c r="J72" s="380"/>
      <c r="K72" s="380"/>
      <c r="L72" s="381"/>
    </row>
    <row r="73" spans="2:12" ht="12.75" customHeight="1">
      <c r="B73" s="139" t="s">
        <v>2444</v>
      </c>
      <c r="C73" s="407" t="s">
        <v>699</v>
      </c>
      <c r="D73" s="407"/>
      <c r="E73" s="407"/>
      <c r="F73" s="407"/>
      <c r="G73" s="407"/>
      <c r="H73" s="408"/>
      <c r="I73" s="140">
        <v>54</v>
      </c>
      <c r="J73" s="272">
        <f>J74+J86+J127+J128+J139+J147+J158</f>
        <v>416377</v>
      </c>
      <c r="K73" s="272">
        <f>K74+K86+K127+K128+K139+K147+K158</f>
        <v>317447</v>
      </c>
      <c r="L73" s="78">
        <f t="shared" ref="L73:L99" si="1">IF(J73&gt;0,IF(K73/J73&gt;=100,"&gt;&gt;100",K73/J73*100),"-")</f>
        <v>76.240282244216189</v>
      </c>
    </row>
    <row r="74" spans="2:12" ht="12.75" customHeight="1">
      <c r="B74" s="141" t="s">
        <v>2445</v>
      </c>
      <c r="C74" s="384" t="s">
        <v>700</v>
      </c>
      <c r="D74" s="384"/>
      <c r="E74" s="384"/>
      <c r="F74" s="384"/>
      <c r="G74" s="384"/>
      <c r="H74" s="385"/>
      <c r="I74" s="142">
        <v>55</v>
      </c>
      <c r="J74" s="273">
        <f>J75+J80+J81</f>
        <v>169689</v>
      </c>
      <c r="K74" s="273">
        <f>K75+K80+K81</f>
        <v>175098</v>
      </c>
      <c r="L74" s="79">
        <f t="shared" si="1"/>
        <v>103.1875961317469</v>
      </c>
    </row>
    <row r="75" spans="2:12" ht="12.75" customHeight="1">
      <c r="B75" s="141">
        <v>411</v>
      </c>
      <c r="C75" s="384" t="s">
        <v>701</v>
      </c>
      <c r="D75" s="384"/>
      <c r="E75" s="384"/>
      <c r="F75" s="384"/>
      <c r="G75" s="384"/>
      <c r="H75" s="385"/>
      <c r="I75" s="142">
        <v>56</v>
      </c>
      <c r="J75" s="273">
        <f>SUM(J76:J79)</f>
        <v>134325</v>
      </c>
      <c r="K75" s="273">
        <f>SUM(K76:K79)</f>
        <v>140983</v>
      </c>
      <c r="L75" s="79">
        <f t="shared" si="1"/>
        <v>104.95663502698677</v>
      </c>
    </row>
    <row r="76" spans="2:12">
      <c r="B76" s="141">
        <v>4111</v>
      </c>
      <c r="C76" s="378" t="s">
        <v>1936</v>
      </c>
      <c r="D76" s="378"/>
      <c r="E76" s="378"/>
      <c r="F76" s="378"/>
      <c r="G76" s="378"/>
      <c r="H76" s="378"/>
      <c r="I76" s="142">
        <v>57</v>
      </c>
      <c r="J76" s="80">
        <v>134325</v>
      </c>
      <c r="K76" s="80">
        <v>140983</v>
      </c>
      <c r="L76" s="79">
        <f t="shared" si="1"/>
        <v>104.95663502698677</v>
      </c>
    </row>
    <row r="77" spans="2:12">
      <c r="B77" s="141">
        <v>4112</v>
      </c>
      <c r="C77" s="378" t="s">
        <v>1937</v>
      </c>
      <c r="D77" s="378"/>
      <c r="E77" s="378"/>
      <c r="F77" s="378"/>
      <c r="G77" s="378"/>
      <c r="H77" s="378"/>
      <c r="I77" s="142">
        <v>58</v>
      </c>
      <c r="J77" s="80"/>
      <c r="K77" s="80"/>
      <c r="L77" s="79" t="str">
        <f t="shared" si="1"/>
        <v>-</v>
      </c>
    </row>
    <row r="78" spans="2:12">
      <c r="B78" s="141">
        <v>4113</v>
      </c>
      <c r="C78" s="378" t="s">
        <v>1938</v>
      </c>
      <c r="D78" s="378"/>
      <c r="E78" s="378"/>
      <c r="F78" s="378"/>
      <c r="G78" s="378"/>
      <c r="H78" s="378"/>
      <c r="I78" s="142">
        <v>59</v>
      </c>
      <c r="J78" s="80"/>
      <c r="K78" s="80"/>
      <c r="L78" s="79" t="str">
        <f t="shared" si="1"/>
        <v>-</v>
      </c>
    </row>
    <row r="79" spans="2:12">
      <c r="B79" s="141">
        <v>4114</v>
      </c>
      <c r="C79" s="378" t="s">
        <v>1939</v>
      </c>
      <c r="D79" s="378"/>
      <c r="E79" s="378"/>
      <c r="F79" s="378"/>
      <c r="G79" s="378"/>
      <c r="H79" s="378"/>
      <c r="I79" s="142">
        <v>60</v>
      </c>
      <c r="J79" s="80"/>
      <c r="K79" s="80"/>
      <c r="L79" s="79" t="str">
        <f t="shared" si="1"/>
        <v>-</v>
      </c>
    </row>
    <row r="80" spans="2:12">
      <c r="B80" s="141">
        <v>412</v>
      </c>
      <c r="C80" s="378" t="s">
        <v>89</v>
      </c>
      <c r="D80" s="378"/>
      <c r="E80" s="378"/>
      <c r="F80" s="378"/>
      <c r="G80" s="378"/>
      <c r="H80" s="378"/>
      <c r="I80" s="142">
        <v>61</v>
      </c>
      <c r="J80" s="80">
        <v>13200</v>
      </c>
      <c r="K80" s="80">
        <v>12400</v>
      </c>
      <c r="L80" s="79">
        <f t="shared" si="1"/>
        <v>93.939393939393938</v>
      </c>
    </row>
    <row r="81" spans="2:12" ht="12.75" customHeight="1">
      <c r="B81" s="141">
        <v>413</v>
      </c>
      <c r="C81" s="384" t="s">
        <v>702</v>
      </c>
      <c r="D81" s="384"/>
      <c r="E81" s="384"/>
      <c r="F81" s="384"/>
      <c r="G81" s="384"/>
      <c r="H81" s="385"/>
      <c r="I81" s="142">
        <v>62</v>
      </c>
      <c r="J81" s="273">
        <f>SUM(J82:J85)</f>
        <v>22164</v>
      </c>
      <c r="K81" s="273">
        <f>SUM(K82:K85)</f>
        <v>21715</v>
      </c>
      <c r="L81" s="79">
        <f t="shared" si="1"/>
        <v>97.974192384046205</v>
      </c>
    </row>
    <row r="82" spans="2:12">
      <c r="B82" s="141">
        <v>4131</v>
      </c>
      <c r="C82" s="378" t="s">
        <v>1940</v>
      </c>
      <c r="D82" s="378"/>
      <c r="E82" s="378"/>
      <c r="F82" s="378"/>
      <c r="G82" s="378"/>
      <c r="H82" s="378"/>
      <c r="I82" s="142">
        <v>63</v>
      </c>
      <c r="J82" s="80">
        <v>22164</v>
      </c>
      <c r="K82" s="80">
        <v>21715</v>
      </c>
      <c r="L82" s="79">
        <f t="shared" si="1"/>
        <v>97.974192384046205</v>
      </c>
    </row>
    <row r="83" spans="2:12">
      <c r="B83" s="141">
        <v>4132</v>
      </c>
      <c r="C83" s="378" t="s">
        <v>1941</v>
      </c>
      <c r="D83" s="378"/>
      <c r="E83" s="378"/>
      <c r="F83" s="378"/>
      <c r="G83" s="378"/>
      <c r="H83" s="378"/>
      <c r="I83" s="142">
        <v>64</v>
      </c>
      <c r="J83" s="80"/>
      <c r="K83" s="80"/>
      <c r="L83" s="79" t="str">
        <f t="shared" si="1"/>
        <v>-</v>
      </c>
    </row>
    <row r="84" spans="2:12">
      <c r="B84" s="141">
        <v>4133</v>
      </c>
      <c r="C84" s="378" t="s">
        <v>196</v>
      </c>
      <c r="D84" s="378"/>
      <c r="E84" s="378"/>
      <c r="F84" s="378"/>
      <c r="G84" s="378"/>
      <c r="H84" s="378"/>
      <c r="I84" s="142">
        <v>65</v>
      </c>
      <c r="J84" s="80"/>
      <c r="K84" s="80"/>
      <c r="L84" s="79" t="str">
        <f t="shared" si="1"/>
        <v>-</v>
      </c>
    </row>
    <row r="85" spans="2:12">
      <c r="B85" s="141">
        <v>4134</v>
      </c>
      <c r="C85" s="378" t="s">
        <v>197</v>
      </c>
      <c r="D85" s="378"/>
      <c r="E85" s="378"/>
      <c r="F85" s="378"/>
      <c r="G85" s="378"/>
      <c r="H85" s="378"/>
      <c r="I85" s="142">
        <v>66</v>
      </c>
      <c r="J85" s="80"/>
      <c r="K85" s="80"/>
      <c r="L85" s="79" t="str">
        <f t="shared" si="1"/>
        <v>-</v>
      </c>
    </row>
    <row r="86" spans="2:12" ht="12.75" customHeight="1">
      <c r="B86" s="141">
        <v>42</v>
      </c>
      <c r="C86" s="384" t="s">
        <v>703</v>
      </c>
      <c r="D86" s="384"/>
      <c r="E86" s="384"/>
      <c r="F86" s="384"/>
      <c r="G86" s="384"/>
      <c r="H86" s="385"/>
      <c r="I86" s="142">
        <v>67</v>
      </c>
      <c r="J86" s="273">
        <f>J87+J91+J96+J101+J106+J116+J121</f>
        <v>56889</v>
      </c>
      <c r="K86" s="273">
        <f>K87+K91+K96+K101+K106+K116+K121</f>
        <v>59073</v>
      </c>
      <c r="L86" s="79">
        <f t="shared" si="1"/>
        <v>103.83905500184569</v>
      </c>
    </row>
    <row r="87" spans="2:12" ht="12.75" customHeight="1">
      <c r="B87" s="141">
        <v>421</v>
      </c>
      <c r="C87" s="384" t="s">
        <v>704</v>
      </c>
      <c r="D87" s="384"/>
      <c r="E87" s="384"/>
      <c r="F87" s="384"/>
      <c r="G87" s="384"/>
      <c r="H87" s="385"/>
      <c r="I87" s="142">
        <v>68</v>
      </c>
      <c r="J87" s="273">
        <f>SUM(J88:J90)</f>
        <v>1950</v>
      </c>
      <c r="K87" s="273">
        <f>SUM(K88:K90)</f>
        <v>3185</v>
      </c>
      <c r="L87" s="79">
        <f t="shared" si="1"/>
        <v>163.33333333333334</v>
      </c>
    </row>
    <row r="88" spans="2:12">
      <c r="B88" s="141">
        <v>4211</v>
      </c>
      <c r="C88" s="378" t="s">
        <v>2446</v>
      </c>
      <c r="D88" s="378"/>
      <c r="E88" s="378"/>
      <c r="F88" s="378"/>
      <c r="G88" s="378"/>
      <c r="H88" s="378"/>
      <c r="I88" s="142">
        <v>69</v>
      </c>
      <c r="J88" s="80">
        <v>1050</v>
      </c>
      <c r="K88" s="80">
        <v>1808</v>
      </c>
      <c r="L88" s="79">
        <f t="shared" si="1"/>
        <v>172.19047619047618</v>
      </c>
    </row>
    <row r="89" spans="2:12">
      <c r="B89" s="141">
        <v>4212</v>
      </c>
      <c r="C89" s="378" t="s">
        <v>436</v>
      </c>
      <c r="D89" s="378"/>
      <c r="E89" s="378"/>
      <c r="F89" s="378"/>
      <c r="G89" s="378"/>
      <c r="H89" s="378"/>
      <c r="I89" s="142">
        <v>70</v>
      </c>
      <c r="J89" s="80">
        <v>900</v>
      </c>
      <c r="K89" s="80">
        <v>1377</v>
      </c>
      <c r="L89" s="79">
        <f t="shared" si="1"/>
        <v>153</v>
      </c>
    </row>
    <row r="90" spans="2:12">
      <c r="B90" s="141">
        <v>4213</v>
      </c>
      <c r="C90" s="378" t="s">
        <v>90</v>
      </c>
      <c r="D90" s="378"/>
      <c r="E90" s="378"/>
      <c r="F90" s="378"/>
      <c r="G90" s="378"/>
      <c r="H90" s="378"/>
      <c r="I90" s="142">
        <v>71</v>
      </c>
      <c r="J90" s="80"/>
      <c r="K90" s="80"/>
      <c r="L90" s="79" t="str">
        <f t="shared" si="1"/>
        <v>-</v>
      </c>
    </row>
    <row r="91" spans="2:12">
      <c r="B91" s="141">
        <v>422</v>
      </c>
      <c r="C91" s="454" t="s">
        <v>705</v>
      </c>
      <c r="D91" s="455"/>
      <c r="E91" s="455"/>
      <c r="F91" s="455"/>
      <c r="G91" s="455"/>
      <c r="H91" s="456"/>
      <c r="I91" s="142">
        <v>72</v>
      </c>
      <c r="J91" s="273">
        <f>SUM(J92:J95)</f>
        <v>0</v>
      </c>
      <c r="K91" s="273">
        <f>SUM(K92:K95)</f>
        <v>1540</v>
      </c>
      <c r="L91" s="79" t="str">
        <f t="shared" si="1"/>
        <v>-</v>
      </c>
    </row>
    <row r="92" spans="2:12">
      <c r="B92" s="141">
        <v>4221</v>
      </c>
      <c r="C92" s="378" t="s">
        <v>91</v>
      </c>
      <c r="D92" s="378"/>
      <c r="E92" s="378"/>
      <c r="F92" s="378"/>
      <c r="G92" s="378"/>
      <c r="H92" s="378"/>
      <c r="I92" s="142">
        <v>73</v>
      </c>
      <c r="J92" s="80"/>
      <c r="K92" s="80"/>
      <c r="L92" s="79" t="str">
        <f t="shared" si="1"/>
        <v>-</v>
      </c>
    </row>
    <row r="93" spans="2:12">
      <c r="B93" s="141">
        <v>4222</v>
      </c>
      <c r="C93" s="378" t="s">
        <v>92</v>
      </c>
      <c r="D93" s="378"/>
      <c r="E93" s="378"/>
      <c r="F93" s="378"/>
      <c r="G93" s="378"/>
      <c r="H93" s="378"/>
      <c r="I93" s="142">
        <v>74</v>
      </c>
      <c r="J93" s="80"/>
      <c r="K93" s="80">
        <v>1540</v>
      </c>
      <c r="L93" s="79" t="str">
        <f t="shared" si="1"/>
        <v>-</v>
      </c>
    </row>
    <row r="94" spans="2:12">
      <c r="B94" s="141">
        <v>4223</v>
      </c>
      <c r="C94" s="378" t="s">
        <v>93</v>
      </c>
      <c r="D94" s="378"/>
      <c r="E94" s="378"/>
      <c r="F94" s="378"/>
      <c r="G94" s="378"/>
      <c r="H94" s="378"/>
      <c r="I94" s="142">
        <v>75</v>
      </c>
      <c r="J94" s="80"/>
      <c r="K94" s="80"/>
      <c r="L94" s="79" t="str">
        <f t="shared" si="1"/>
        <v>-</v>
      </c>
    </row>
    <row r="95" spans="2:12">
      <c r="B95" s="141">
        <v>4224</v>
      </c>
      <c r="C95" s="378" t="s">
        <v>94</v>
      </c>
      <c r="D95" s="378"/>
      <c r="E95" s="378"/>
      <c r="F95" s="378"/>
      <c r="G95" s="378"/>
      <c r="H95" s="378"/>
      <c r="I95" s="142">
        <v>76</v>
      </c>
      <c r="J95" s="80"/>
      <c r="K95" s="80"/>
      <c r="L95" s="79" t="str">
        <f t="shared" si="1"/>
        <v>-</v>
      </c>
    </row>
    <row r="96" spans="2:12" ht="12.75" customHeight="1">
      <c r="B96" s="141">
        <v>423</v>
      </c>
      <c r="C96" s="378" t="s">
        <v>706</v>
      </c>
      <c r="D96" s="378"/>
      <c r="E96" s="378"/>
      <c r="F96" s="378"/>
      <c r="G96" s="378"/>
      <c r="H96" s="378"/>
      <c r="I96" s="142">
        <v>77</v>
      </c>
      <c r="J96" s="273">
        <f>SUM(J97:J100)</f>
        <v>1273</v>
      </c>
      <c r="K96" s="273">
        <f>SUM(K97:K100)</f>
        <v>370</v>
      </c>
      <c r="L96" s="79">
        <f t="shared" si="1"/>
        <v>29.06520031421838</v>
      </c>
    </row>
    <row r="97" spans="2:12">
      <c r="B97" s="141">
        <v>4231</v>
      </c>
      <c r="C97" s="378" t="s">
        <v>95</v>
      </c>
      <c r="D97" s="378"/>
      <c r="E97" s="378"/>
      <c r="F97" s="378"/>
      <c r="G97" s="378"/>
      <c r="H97" s="378"/>
      <c r="I97" s="142">
        <v>78</v>
      </c>
      <c r="J97" s="80"/>
      <c r="K97" s="80"/>
      <c r="L97" s="79" t="str">
        <f t="shared" si="1"/>
        <v>-</v>
      </c>
    </row>
    <row r="98" spans="2:12">
      <c r="B98" s="141">
        <v>4232</v>
      </c>
      <c r="C98" s="378" t="s">
        <v>92</v>
      </c>
      <c r="D98" s="378"/>
      <c r="E98" s="378"/>
      <c r="F98" s="378"/>
      <c r="G98" s="378"/>
      <c r="H98" s="378"/>
      <c r="I98" s="142">
        <v>79</v>
      </c>
      <c r="J98" s="80">
        <v>1273</v>
      </c>
      <c r="K98" s="80">
        <v>370</v>
      </c>
      <c r="L98" s="79">
        <f t="shared" si="1"/>
        <v>29.06520031421838</v>
      </c>
    </row>
    <row r="99" spans="2:12">
      <c r="B99" s="141">
        <v>4233</v>
      </c>
      <c r="C99" s="378" t="s">
        <v>93</v>
      </c>
      <c r="D99" s="378"/>
      <c r="E99" s="378"/>
      <c r="F99" s="378"/>
      <c r="G99" s="378"/>
      <c r="H99" s="378"/>
      <c r="I99" s="142">
        <v>80</v>
      </c>
      <c r="J99" s="80"/>
      <c r="K99" s="80"/>
      <c r="L99" s="79" t="str">
        <f t="shared" si="1"/>
        <v>-</v>
      </c>
    </row>
    <row r="100" spans="2:12">
      <c r="B100" s="141">
        <v>4234</v>
      </c>
      <c r="C100" s="378" t="s">
        <v>94</v>
      </c>
      <c r="D100" s="378"/>
      <c r="E100" s="378"/>
      <c r="F100" s="378"/>
      <c r="G100" s="378"/>
      <c r="H100" s="378"/>
      <c r="I100" s="142">
        <v>81</v>
      </c>
      <c r="J100" s="80"/>
      <c r="K100" s="80"/>
      <c r="L100" s="79" t="str">
        <f t="shared" ref="L100:L173" si="2">IF(J100&gt;0,IF(K100/J100&gt;=100,"&gt;&gt;100",K100/J100*100),"-")</f>
        <v>-</v>
      </c>
    </row>
    <row r="101" spans="2:12" ht="12.75" customHeight="1">
      <c r="B101" s="141">
        <v>424</v>
      </c>
      <c r="C101" s="378" t="s">
        <v>707</v>
      </c>
      <c r="D101" s="378"/>
      <c r="E101" s="378"/>
      <c r="F101" s="378"/>
      <c r="G101" s="378"/>
      <c r="H101" s="378"/>
      <c r="I101" s="142">
        <v>82</v>
      </c>
      <c r="J101" s="273">
        <f>SUM(J102:J105)</f>
        <v>0</v>
      </c>
      <c r="K101" s="273">
        <f>SUM(K102:K105)</f>
        <v>6492</v>
      </c>
      <c r="L101" s="79" t="str">
        <f t="shared" si="2"/>
        <v>-</v>
      </c>
    </row>
    <row r="102" spans="2:12">
      <c r="B102" s="141">
        <v>4241</v>
      </c>
      <c r="C102" s="378" t="s">
        <v>91</v>
      </c>
      <c r="D102" s="378"/>
      <c r="E102" s="378"/>
      <c r="F102" s="378"/>
      <c r="G102" s="378"/>
      <c r="H102" s="378"/>
      <c r="I102" s="142">
        <v>83</v>
      </c>
      <c r="J102" s="80"/>
      <c r="K102" s="80">
        <v>6492</v>
      </c>
      <c r="L102" s="79" t="str">
        <f t="shared" si="2"/>
        <v>-</v>
      </c>
    </row>
    <row r="103" spans="2:12">
      <c r="B103" s="141">
        <v>4242</v>
      </c>
      <c r="C103" s="378" t="s">
        <v>92</v>
      </c>
      <c r="D103" s="378"/>
      <c r="E103" s="378"/>
      <c r="F103" s="378"/>
      <c r="G103" s="378"/>
      <c r="H103" s="378"/>
      <c r="I103" s="142">
        <v>84</v>
      </c>
      <c r="J103" s="80"/>
      <c r="K103" s="80"/>
      <c r="L103" s="79" t="str">
        <f t="shared" si="2"/>
        <v>-</v>
      </c>
    </row>
    <row r="104" spans="2:12">
      <c r="B104" s="141">
        <v>4243</v>
      </c>
      <c r="C104" s="378" t="s">
        <v>93</v>
      </c>
      <c r="D104" s="378"/>
      <c r="E104" s="378"/>
      <c r="F104" s="378"/>
      <c r="G104" s="378"/>
      <c r="H104" s="378"/>
      <c r="I104" s="142">
        <v>85</v>
      </c>
      <c r="J104" s="80"/>
      <c r="K104" s="80"/>
      <c r="L104" s="79" t="str">
        <f t="shared" si="2"/>
        <v>-</v>
      </c>
    </row>
    <row r="105" spans="2:12">
      <c r="B105" s="141">
        <v>4244</v>
      </c>
      <c r="C105" s="378" t="s">
        <v>96</v>
      </c>
      <c r="D105" s="378"/>
      <c r="E105" s="378"/>
      <c r="F105" s="378"/>
      <c r="G105" s="378"/>
      <c r="H105" s="378"/>
      <c r="I105" s="142">
        <v>86</v>
      </c>
      <c r="J105" s="80"/>
      <c r="K105" s="80"/>
      <c r="L105" s="79" t="str">
        <f t="shared" si="2"/>
        <v>-</v>
      </c>
    </row>
    <row r="106" spans="2:12" ht="12.75" customHeight="1">
      <c r="B106" s="141">
        <v>425</v>
      </c>
      <c r="C106" s="378" t="s">
        <v>708</v>
      </c>
      <c r="D106" s="378"/>
      <c r="E106" s="378"/>
      <c r="F106" s="378"/>
      <c r="G106" s="378"/>
      <c r="H106" s="378"/>
      <c r="I106" s="142">
        <v>87</v>
      </c>
      <c r="J106" s="273">
        <f>SUM(J107:J115)</f>
        <v>21581</v>
      </c>
      <c r="K106" s="273">
        <f>SUM(K107:K115)</f>
        <v>11195</v>
      </c>
      <c r="L106" s="79">
        <f t="shared" si="2"/>
        <v>51.874333904823686</v>
      </c>
    </row>
    <row r="107" spans="2:12">
      <c r="B107" s="141">
        <v>4251</v>
      </c>
      <c r="C107" s="378" t="s">
        <v>1942</v>
      </c>
      <c r="D107" s="378"/>
      <c r="E107" s="378"/>
      <c r="F107" s="378"/>
      <c r="G107" s="378"/>
      <c r="H107" s="378"/>
      <c r="I107" s="142">
        <v>88</v>
      </c>
      <c r="J107" s="80">
        <v>3301</v>
      </c>
      <c r="K107" s="80">
        <v>2913</v>
      </c>
      <c r="L107" s="79">
        <f t="shared" si="2"/>
        <v>88.245986064828841</v>
      </c>
    </row>
    <row r="108" spans="2:12">
      <c r="B108" s="141">
        <v>4252</v>
      </c>
      <c r="C108" s="378" t="s">
        <v>1943</v>
      </c>
      <c r="D108" s="378"/>
      <c r="E108" s="378"/>
      <c r="F108" s="378"/>
      <c r="G108" s="378"/>
      <c r="H108" s="378"/>
      <c r="I108" s="142">
        <v>89</v>
      </c>
      <c r="J108" s="80">
        <v>2597</v>
      </c>
      <c r="K108" s="80">
        <v>2807</v>
      </c>
      <c r="L108" s="79">
        <f t="shared" si="2"/>
        <v>108.08625336927224</v>
      </c>
    </row>
    <row r="109" spans="2:12">
      <c r="B109" s="141">
        <v>4253</v>
      </c>
      <c r="C109" s="378" t="s">
        <v>1944</v>
      </c>
      <c r="D109" s="378"/>
      <c r="E109" s="378"/>
      <c r="F109" s="378"/>
      <c r="G109" s="378"/>
      <c r="H109" s="378"/>
      <c r="I109" s="142">
        <v>90</v>
      </c>
      <c r="J109" s="80">
        <v>3010</v>
      </c>
      <c r="K109" s="80">
        <v>301</v>
      </c>
      <c r="L109" s="79">
        <f t="shared" si="2"/>
        <v>10</v>
      </c>
    </row>
    <row r="110" spans="2:12">
      <c r="B110" s="141">
        <v>4254</v>
      </c>
      <c r="C110" s="378" t="s">
        <v>1945</v>
      </c>
      <c r="D110" s="378"/>
      <c r="E110" s="378"/>
      <c r="F110" s="378"/>
      <c r="G110" s="378"/>
      <c r="H110" s="378"/>
      <c r="I110" s="142">
        <v>91</v>
      </c>
      <c r="J110" s="80">
        <v>2931</v>
      </c>
      <c r="K110" s="80">
        <v>3545</v>
      </c>
      <c r="L110" s="79">
        <f t="shared" si="2"/>
        <v>120.94848174684407</v>
      </c>
    </row>
    <row r="111" spans="2:12">
      <c r="B111" s="141">
        <v>4255</v>
      </c>
      <c r="C111" s="378" t="s">
        <v>1946</v>
      </c>
      <c r="D111" s="378"/>
      <c r="E111" s="378"/>
      <c r="F111" s="378"/>
      <c r="G111" s="378"/>
      <c r="H111" s="378"/>
      <c r="I111" s="142">
        <v>92</v>
      </c>
      <c r="J111" s="80"/>
      <c r="K111" s="80"/>
      <c r="L111" s="79" t="str">
        <f t="shared" si="2"/>
        <v>-</v>
      </c>
    </row>
    <row r="112" spans="2:12">
      <c r="B112" s="141">
        <v>4256</v>
      </c>
      <c r="C112" s="378" t="s">
        <v>1112</v>
      </c>
      <c r="D112" s="378"/>
      <c r="E112" s="378"/>
      <c r="F112" s="378"/>
      <c r="G112" s="378"/>
      <c r="H112" s="378"/>
      <c r="I112" s="142">
        <v>93</v>
      </c>
      <c r="J112" s="80">
        <v>450</v>
      </c>
      <c r="K112" s="80">
        <v>350</v>
      </c>
      <c r="L112" s="79">
        <f t="shared" si="2"/>
        <v>77.777777777777786</v>
      </c>
    </row>
    <row r="113" spans="2:12">
      <c r="B113" s="141">
        <v>4257</v>
      </c>
      <c r="C113" s="378" t="s">
        <v>136</v>
      </c>
      <c r="D113" s="378"/>
      <c r="E113" s="378"/>
      <c r="F113" s="378"/>
      <c r="G113" s="378"/>
      <c r="H113" s="378"/>
      <c r="I113" s="142">
        <v>94</v>
      </c>
      <c r="J113" s="80">
        <v>7790</v>
      </c>
      <c r="K113" s="80"/>
      <c r="L113" s="79">
        <f t="shared" si="2"/>
        <v>0</v>
      </c>
    </row>
    <row r="114" spans="2:12">
      <c r="B114" s="141">
        <v>4258</v>
      </c>
      <c r="C114" s="378" t="s">
        <v>1113</v>
      </c>
      <c r="D114" s="378"/>
      <c r="E114" s="378"/>
      <c r="F114" s="378"/>
      <c r="G114" s="378"/>
      <c r="H114" s="378"/>
      <c r="I114" s="142">
        <v>95</v>
      </c>
      <c r="J114" s="80"/>
      <c r="K114" s="80"/>
      <c r="L114" s="79" t="str">
        <f t="shared" si="2"/>
        <v>-</v>
      </c>
    </row>
    <row r="115" spans="2:12">
      <c r="B115" s="141">
        <v>4259</v>
      </c>
      <c r="C115" s="378" t="s">
        <v>1114</v>
      </c>
      <c r="D115" s="378"/>
      <c r="E115" s="378"/>
      <c r="F115" s="378"/>
      <c r="G115" s="378"/>
      <c r="H115" s="378"/>
      <c r="I115" s="142">
        <v>96</v>
      </c>
      <c r="J115" s="80">
        <v>1502</v>
      </c>
      <c r="K115" s="80">
        <v>1279</v>
      </c>
      <c r="L115" s="79">
        <f t="shared" si="2"/>
        <v>85.153129161118514</v>
      </c>
    </row>
    <row r="116" spans="2:12" ht="12.75" customHeight="1">
      <c r="B116" s="141">
        <v>426</v>
      </c>
      <c r="C116" s="378" t="s">
        <v>709</v>
      </c>
      <c r="D116" s="378"/>
      <c r="E116" s="378"/>
      <c r="F116" s="378"/>
      <c r="G116" s="378"/>
      <c r="H116" s="378"/>
      <c r="I116" s="142">
        <v>97</v>
      </c>
      <c r="J116" s="273">
        <f>SUM(J117:J120)</f>
        <v>19441</v>
      </c>
      <c r="K116" s="273">
        <f>SUM(K117:K120)</f>
        <v>34856</v>
      </c>
      <c r="L116" s="79">
        <f t="shared" si="2"/>
        <v>179.29118872485984</v>
      </c>
    </row>
    <row r="117" spans="2:12">
      <c r="B117" s="141">
        <v>4261</v>
      </c>
      <c r="C117" s="378" t="s">
        <v>437</v>
      </c>
      <c r="D117" s="378"/>
      <c r="E117" s="378"/>
      <c r="F117" s="378"/>
      <c r="G117" s="378"/>
      <c r="H117" s="378"/>
      <c r="I117" s="142">
        <v>98</v>
      </c>
      <c r="J117" s="80">
        <v>7580</v>
      </c>
      <c r="K117" s="80">
        <v>19981</v>
      </c>
      <c r="L117" s="79">
        <f t="shared" si="2"/>
        <v>263.60158311345646</v>
      </c>
    </row>
    <row r="118" spans="2:12">
      <c r="B118" s="141">
        <v>4262</v>
      </c>
      <c r="C118" s="378" t="s">
        <v>134</v>
      </c>
      <c r="D118" s="378"/>
      <c r="E118" s="378"/>
      <c r="F118" s="378"/>
      <c r="G118" s="378"/>
      <c r="H118" s="378"/>
      <c r="I118" s="142">
        <v>99</v>
      </c>
      <c r="J118" s="80"/>
      <c r="K118" s="80">
        <v>46</v>
      </c>
      <c r="L118" s="79" t="str">
        <f t="shared" si="2"/>
        <v>-</v>
      </c>
    </row>
    <row r="119" spans="2:12">
      <c r="B119" s="141">
        <v>4263</v>
      </c>
      <c r="C119" s="378" t="s">
        <v>135</v>
      </c>
      <c r="D119" s="378"/>
      <c r="E119" s="378"/>
      <c r="F119" s="378"/>
      <c r="G119" s="378"/>
      <c r="H119" s="378"/>
      <c r="I119" s="142">
        <v>100</v>
      </c>
      <c r="J119" s="80">
        <v>10152</v>
      </c>
      <c r="K119" s="80">
        <v>9895</v>
      </c>
      <c r="L119" s="79">
        <f t="shared" si="2"/>
        <v>97.468479117415285</v>
      </c>
    </row>
    <row r="120" spans="2:12">
      <c r="B120" s="141">
        <v>4264</v>
      </c>
      <c r="C120" s="378" t="s">
        <v>97</v>
      </c>
      <c r="D120" s="378"/>
      <c r="E120" s="378"/>
      <c r="F120" s="378"/>
      <c r="G120" s="378"/>
      <c r="H120" s="378"/>
      <c r="I120" s="142">
        <v>101</v>
      </c>
      <c r="J120" s="80">
        <v>1709</v>
      </c>
      <c r="K120" s="80">
        <v>4934</v>
      </c>
      <c r="L120" s="79">
        <f t="shared" si="2"/>
        <v>288.70684610883558</v>
      </c>
    </row>
    <row r="121" spans="2:12" ht="12.75" customHeight="1">
      <c r="B121" s="141">
        <v>429</v>
      </c>
      <c r="C121" s="378" t="s">
        <v>710</v>
      </c>
      <c r="D121" s="378"/>
      <c r="E121" s="378"/>
      <c r="F121" s="378"/>
      <c r="G121" s="378"/>
      <c r="H121" s="378"/>
      <c r="I121" s="142">
        <v>102</v>
      </c>
      <c r="J121" s="273">
        <f>SUM(J122:J126)</f>
        <v>12644</v>
      </c>
      <c r="K121" s="273">
        <f>SUM(K122:K126)</f>
        <v>1435</v>
      </c>
      <c r="L121" s="79">
        <f t="shared" si="2"/>
        <v>11.349256564378361</v>
      </c>
    </row>
    <row r="122" spans="2:12">
      <c r="B122" s="141">
        <v>4291</v>
      </c>
      <c r="C122" s="378" t="s">
        <v>137</v>
      </c>
      <c r="D122" s="378"/>
      <c r="E122" s="378"/>
      <c r="F122" s="378"/>
      <c r="G122" s="378"/>
      <c r="H122" s="378"/>
      <c r="I122" s="142">
        <v>103</v>
      </c>
      <c r="J122" s="80">
        <v>1786</v>
      </c>
      <c r="K122" s="80">
        <v>1435</v>
      </c>
      <c r="L122" s="79">
        <f t="shared" si="2"/>
        <v>80.347144456886895</v>
      </c>
    </row>
    <row r="123" spans="2:12">
      <c r="B123" s="141">
        <v>4292</v>
      </c>
      <c r="C123" s="378" t="s">
        <v>138</v>
      </c>
      <c r="D123" s="378"/>
      <c r="E123" s="378"/>
      <c r="F123" s="378"/>
      <c r="G123" s="378"/>
      <c r="H123" s="378"/>
      <c r="I123" s="142">
        <v>104</v>
      </c>
      <c r="J123" s="80">
        <v>150</v>
      </c>
      <c r="K123" s="80"/>
      <c r="L123" s="79">
        <f>IF(J123&gt;0,IF(K123/J123&gt;=100,"&gt;&gt;100",K123/J123*100),"-")</f>
        <v>0</v>
      </c>
    </row>
    <row r="124" spans="2:12">
      <c r="B124" s="141">
        <v>4293</v>
      </c>
      <c r="C124" s="378" t="s">
        <v>139</v>
      </c>
      <c r="D124" s="378"/>
      <c r="E124" s="378"/>
      <c r="F124" s="378"/>
      <c r="G124" s="378"/>
      <c r="H124" s="378"/>
      <c r="I124" s="142">
        <v>105</v>
      </c>
      <c r="J124" s="80"/>
      <c r="K124" s="80"/>
      <c r="L124" s="79" t="str">
        <f t="shared" si="2"/>
        <v>-</v>
      </c>
    </row>
    <row r="125" spans="2:12">
      <c r="B125" s="141">
        <v>4294</v>
      </c>
      <c r="C125" s="378" t="s">
        <v>98</v>
      </c>
      <c r="D125" s="378"/>
      <c r="E125" s="378"/>
      <c r="F125" s="378"/>
      <c r="G125" s="378"/>
      <c r="H125" s="378"/>
      <c r="I125" s="142">
        <v>106</v>
      </c>
      <c r="J125" s="80"/>
      <c r="K125" s="80"/>
      <c r="L125" s="79" t="str">
        <f t="shared" si="2"/>
        <v>-</v>
      </c>
    </row>
    <row r="126" spans="2:12">
      <c r="B126" s="141">
        <v>4295</v>
      </c>
      <c r="C126" s="378" t="s">
        <v>99</v>
      </c>
      <c r="D126" s="378"/>
      <c r="E126" s="378"/>
      <c r="F126" s="378"/>
      <c r="G126" s="378"/>
      <c r="H126" s="378"/>
      <c r="I126" s="142">
        <v>107</v>
      </c>
      <c r="J126" s="80">
        <v>10708</v>
      </c>
      <c r="K126" s="80"/>
      <c r="L126" s="79">
        <f t="shared" si="2"/>
        <v>0</v>
      </c>
    </row>
    <row r="127" spans="2:12">
      <c r="B127" s="141">
        <v>43</v>
      </c>
      <c r="C127" s="378" t="s">
        <v>100</v>
      </c>
      <c r="D127" s="378"/>
      <c r="E127" s="378"/>
      <c r="F127" s="378"/>
      <c r="G127" s="378"/>
      <c r="H127" s="378"/>
      <c r="I127" s="142">
        <v>108</v>
      </c>
      <c r="J127" s="80">
        <v>11951</v>
      </c>
      <c r="K127" s="80">
        <v>19319</v>
      </c>
      <c r="L127" s="79">
        <f>IF(J127&gt;0,IF(K127/J127&gt;=100,"&gt;&gt;100",K127/J127*100),"-")</f>
        <v>161.65174462388086</v>
      </c>
    </row>
    <row r="128" spans="2:12" ht="12.75" customHeight="1">
      <c r="B128" s="141">
        <v>44</v>
      </c>
      <c r="C128" s="378" t="s">
        <v>711</v>
      </c>
      <c r="D128" s="378"/>
      <c r="E128" s="378"/>
      <c r="F128" s="378"/>
      <c r="G128" s="378"/>
      <c r="H128" s="378"/>
      <c r="I128" s="142">
        <v>109</v>
      </c>
      <c r="J128" s="273">
        <f>J129+J130+J134</f>
        <v>2404</v>
      </c>
      <c r="K128" s="273">
        <f>K129+K130+K134</f>
        <v>2134</v>
      </c>
      <c r="L128" s="79">
        <f t="shared" si="2"/>
        <v>88.76871880199667</v>
      </c>
    </row>
    <row r="129" spans="2:12">
      <c r="B129" s="141">
        <v>441</v>
      </c>
      <c r="C129" s="378" t="s">
        <v>2623</v>
      </c>
      <c r="D129" s="378"/>
      <c r="E129" s="378"/>
      <c r="F129" s="378"/>
      <c r="G129" s="378"/>
      <c r="H129" s="378"/>
      <c r="I129" s="142">
        <v>110</v>
      </c>
      <c r="J129" s="80"/>
      <c r="K129" s="80"/>
      <c r="L129" s="79" t="str">
        <f t="shared" si="2"/>
        <v>-</v>
      </c>
    </row>
    <row r="130" spans="2:12" ht="12.75" customHeight="1">
      <c r="B130" s="141">
        <v>442</v>
      </c>
      <c r="C130" s="378" t="s">
        <v>712</v>
      </c>
      <c r="D130" s="378"/>
      <c r="E130" s="378"/>
      <c r="F130" s="378"/>
      <c r="G130" s="378"/>
      <c r="H130" s="378"/>
      <c r="I130" s="142">
        <v>111</v>
      </c>
      <c r="J130" s="273">
        <f>SUM(J131:J133)</f>
        <v>0</v>
      </c>
      <c r="K130" s="273">
        <f>SUM(K131:K133)</f>
        <v>0</v>
      </c>
      <c r="L130" s="79" t="str">
        <f t="shared" si="2"/>
        <v>-</v>
      </c>
    </row>
    <row r="131" spans="2:12">
      <c r="B131" s="141">
        <v>4421</v>
      </c>
      <c r="C131" s="378" t="s">
        <v>1115</v>
      </c>
      <c r="D131" s="378"/>
      <c r="E131" s="378"/>
      <c r="F131" s="378"/>
      <c r="G131" s="378"/>
      <c r="H131" s="378"/>
      <c r="I131" s="142">
        <v>112</v>
      </c>
      <c r="J131" s="80"/>
      <c r="K131" s="80"/>
      <c r="L131" s="79" t="str">
        <f t="shared" si="2"/>
        <v>-</v>
      </c>
    </row>
    <row r="132" spans="2:12">
      <c r="B132" s="141">
        <v>4422</v>
      </c>
      <c r="C132" s="378" t="s">
        <v>1116</v>
      </c>
      <c r="D132" s="378"/>
      <c r="E132" s="378"/>
      <c r="F132" s="378"/>
      <c r="G132" s="378"/>
      <c r="H132" s="378"/>
      <c r="I132" s="142">
        <v>113</v>
      </c>
      <c r="J132" s="80"/>
      <c r="K132" s="80"/>
      <c r="L132" s="79" t="str">
        <f t="shared" si="2"/>
        <v>-</v>
      </c>
    </row>
    <row r="133" spans="2:12">
      <c r="B133" s="141">
        <v>4423</v>
      </c>
      <c r="C133" s="378" t="s">
        <v>1117</v>
      </c>
      <c r="D133" s="378"/>
      <c r="E133" s="378"/>
      <c r="F133" s="378"/>
      <c r="G133" s="378"/>
      <c r="H133" s="378"/>
      <c r="I133" s="142">
        <v>114</v>
      </c>
      <c r="J133" s="80"/>
      <c r="K133" s="80"/>
      <c r="L133" s="79" t="str">
        <f t="shared" si="2"/>
        <v>-</v>
      </c>
    </row>
    <row r="134" spans="2:12" ht="12.75" customHeight="1">
      <c r="B134" s="141">
        <v>443</v>
      </c>
      <c r="C134" s="378" t="s">
        <v>713</v>
      </c>
      <c r="D134" s="378"/>
      <c r="E134" s="378"/>
      <c r="F134" s="378"/>
      <c r="G134" s="378"/>
      <c r="H134" s="378"/>
      <c r="I134" s="142">
        <v>115</v>
      </c>
      <c r="J134" s="273">
        <f>SUM(J135:J138)</f>
        <v>2404</v>
      </c>
      <c r="K134" s="273">
        <f>SUM(K135:K138)</f>
        <v>2134</v>
      </c>
      <c r="L134" s="79">
        <f t="shared" si="2"/>
        <v>88.76871880199667</v>
      </c>
    </row>
    <row r="135" spans="2:12">
      <c r="B135" s="141">
        <v>4431</v>
      </c>
      <c r="C135" s="378" t="s">
        <v>140</v>
      </c>
      <c r="D135" s="378"/>
      <c r="E135" s="378"/>
      <c r="F135" s="378"/>
      <c r="G135" s="378"/>
      <c r="H135" s="378"/>
      <c r="I135" s="142">
        <v>116</v>
      </c>
      <c r="J135" s="80">
        <v>2404</v>
      </c>
      <c r="K135" s="80">
        <v>2134</v>
      </c>
      <c r="L135" s="79">
        <f t="shared" si="2"/>
        <v>88.76871880199667</v>
      </c>
    </row>
    <row r="136" spans="2:12">
      <c r="B136" s="141">
        <v>4432</v>
      </c>
      <c r="C136" s="378" t="s">
        <v>1118</v>
      </c>
      <c r="D136" s="378"/>
      <c r="E136" s="378"/>
      <c r="F136" s="378"/>
      <c r="G136" s="378"/>
      <c r="H136" s="378"/>
      <c r="I136" s="142">
        <v>117</v>
      </c>
      <c r="J136" s="80"/>
      <c r="K136" s="80"/>
      <c r="L136" s="79" t="str">
        <f t="shared" si="2"/>
        <v>-</v>
      </c>
    </row>
    <row r="137" spans="2:12">
      <c r="B137" s="141">
        <v>4433</v>
      </c>
      <c r="C137" s="378" t="s">
        <v>1860</v>
      </c>
      <c r="D137" s="378"/>
      <c r="E137" s="378"/>
      <c r="F137" s="378"/>
      <c r="G137" s="378"/>
      <c r="H137" s="378"/>
      <c r="I137" s="142">
        <v>118</v>
      </c>
      <c r="J137" s="80"/>
      <c r="K137" s="80"/>
      <c r="L137" s="79" t="str">
        <f t="shared" si="2"/>
        <v>-</v>
      </c>
    </row>
    <row r="138" spans="2:12">
      <c r="B138" s="141">
        <v>4434</v>
      </c>
      <c r="C138" s="378" t="s">
        <v>1861</v>
      </c>
      <c r="D138" s="378"/>
      <c r="E138" s="378"/>
      <c r="F138" s="378"/>
      <c r="G138" s="378"/>
      <c r="H138" s="378"/>
      <c r="I138" s="142">
        <v>119</v>
      </c>
      <c r="J138" s="80"/>
      <c r="K138" s="80"/>
      <c r="L138" s="79" t="str">
        <f t="shared" si="2"/>
        <v>-</v>
      </c>
    </row>
    <row r="139" spans="2:12" ht="12.75" customHeight="1">
      <c r="B139" s="141">
        <v>45</v>
      </c>
      <c r="C139" s="378" t="s">
        <v>714</v>
      </c>
      <c r="D139" s="378"/>
      <c r="E139" s="378"/>
      <c r="F139" s="378"/>
      <c r="G139" s="378"/>
      <c r="H139" s="378"/>
      <c r="I139" s="142">
        <v>120</v>
      </c>
      <c r="J139" s="273">
        <f>J140+J144</f>
        <v>175444</v>
      </c>
      <c r="K139" s="273">
        <f>K140+K144</f>
        <v>61823</v>
      </c>
      <c r="L139" s="79">
        <f t="shared" si="2"/>
        <v>35.238024668840204</v>
      </c>
    </row>
    <row r="140" spans="2:12" ht="12.75" customHeight="1">
      <c r="B140" s="141">
        <v>451</v>
      </c>
      <c r="C140" s="378" t="s">
        <v>715</v>
      </c>
      <c r="D140" s="378"/>
      <c r="E140" s="378"/>
      <c r="F140" s="378"/>
      <c r="G140" s="378"/>
      <c r="H140" s="378"/>
      <c r="I140" s="142">
        <v>121</v>
      </c>
      <c r="J140" s="273">
        <f>SUM(J141:J143)</f>
        <v>175444</v>
      </c>
      <c r="K140" s="273">
        <f>SUM(K141:K143)</f>
        <v>61823</v>
      </c>
      <c r="L140" s="79">
        <f t="shared" si="2"/>
        <v>35.238024668840204</v>
      </c>
    </row>
    <row r="141" spans="2:12">
      <c r="B141" s="141">
        <v>4511</v>
      </c>
      <c r="C141" s="378" t="s">
        <v>1862</v>
      </c>
      <c r="D141" s="378"/>
      <c r="E141" s="378"/>
      <c r="F141" s="378"/>
      <c r="G141" s="378"/>
      <c r="H141" s="378"/>
      <c r="I141" s="142">
        <v>122</v>
      </c>
      <c r="J141" s="80">
        <v>175444</v>
      </c>
      <c r="K141" s="80">
        <v>61823</v>
      </c>
      <c r="L141" s="79">
        <f t="shared" si="2"/>
        <v>35.238024668840204</v>
      </c>
    </row>
    <row r="142" spans="2:12">
      <c r="B142" s="141">
        <v>4512</v>
      </c>
      <c r="C142" s="378" t="s">
        <v>2624</v>
      </c>
      <c r="D142" s="378"/>
      <c r="E142" s="378"/>
      <c r="F142" s="378"/>
      <c r="G142" s="378"/>
      <c r="H142" s="378"/>
      <c r="I142" s="142">
        <v>123</v>
      </c>
      <c r="J142" s="80"/>
      <c r="K142" s="80"/>
      <c r="L142" s="79" t="str">
        <f t="shared" si="2"/>
        <v>-</v>
      </c>
    </row>
    <row r="143" spans="2:12">
      <c r="B143" s="141">
        <v>4513</v>
      </c>
      <c r="C143" s="378" t="s">
        <v>716</v>
      </c>
      <c r="D143" s="378"/>
      <c r="E143" s="378"/>
      <c r="F143" s="378"/>
      <c r="G143" s="378"/>
      <c r="H143" s="378"/>
      <c r="I143" s="142">
        <v>124</v>
      </c>
      <c r="J143" s="80"/>
      <c r="K143" s="80"/>
      <c r="L143" s="79" t="str">
        <f>IF(J143&gt;0,IF(K143/J143&gt;=100,"&gt;&gt;100",K143/J143*100),"-")</f>
        <v>-</v>
      </c>
    </row>
    <row r="144" spans="2:12" ht="12.75" customHeight="1">
      <c r="B144" s="141">
        <v>452</v>
      </c>
      <c r="C144" s="378" t="s">
        <v>718</v>
      </c>
      <c r="D144" s="378"/>
      <c r="E144" s="378"/>
      <c r="F144" s="378"/>
      <c r="G144" s="378"/>
      <c r="H144" s="378"/>
      <c r="I144" s="142">
        <v>125</v>
      </c>
      <c r="J144" s="273">
        <f>J145+J146</f>
        <v>0</v>
      </c>
      <c r="K144" s="273">
        <f>K145+K146</f>
        <v>0</v>
      </c>
      <c r="L144" s="79" t="str">
        <f t="shared" si="2"/>
        <v>-</v>
      </c>
    </row>
    <row r="145" spans="2:12">
      <c r="B145" s="141">
        <v>4521</v>
      </c>
      <c r="C145" s="378" t="s">
        <v>2625</v>
      </c>
      <c r="D145" s="378"/>
      <c r="E145" s="378"/>
      <c r="F145" s="378"/>
      <c r="G145" s="378"/>
      <c r="H145" s="378"/>
      <c r="I145" s="142">
        <v>126</v>
      </c>
      <c r="J145" s="80"/>
      <c r="K145" s="80"/>
      <c r="L145" s="79" t="str">
        <f>IF(J145&gt;0,IF(K145/J145&gt;=100,"&gt;&gt;100",K145/J145*100),"-")</f>
        <v>-</v>
      </c>
    </row>
    <row r="146" spans="2:12">
      <c r="B146" s="141">
        <v>4522</v>
      </c>
      <c r="C146" s="378" t="s">
        <v>717</v>
      </c>
      <c r="D146" s="378"/>
      <c r="E146" s="378"/>
      <c r="F146" s="378"/>
      <c r="G146" s="378"/>
      <c r="H146" s="378"/>
      <c r="I146" s="142">
        <v>127</v>
      </c>
      <c r="J146" s="80"/>
      <c r="K146" s="80"/>
      <c r="L146" s="79" t="str">
        <f>IF(J146&gt;0,IF(K146/J146&gt;=100,"&gt;&gt;100",K146/J146*100),"-")</f>
        <v>-</v>
      </c>
    </row>
    <row r="147" spans="2:12" ht="12.75" customHeight="1">
      <c r="B147" s="141">
        <v>46</v>
      </c>
      <c r="C147" s="378" t="s">
        <v>719</v>
      </c>
      <c r="D147" s="378"/>
      <c r="E147" s="378"/>
      <c r="F147" s="378"/>
      <c r="G147" s="378"/>
      <c r="H147" s="378"/>
      <c r="I147" s="142">
        <v>128</v>
      </c>
      <c r="J147" s="273">
        <f>J148+J153</f>
        <v>0</v>
      </c>
      <c r="K147" s="273">
        <f>K148+K153</f>
        <v>0</v>
      </c>
      <c r="L147" s="79" t="str">
        <f t="shared" si="2"/>
        <v>-</v>
      </c>
    </row>
    <row r="148" spans="2:12" ht="12.75" customHeight="1">
      <c r="B148" s="141">
        <v>461</v>
      </c>
      <c r="C148" s="378" t="s">
        <v>720</v>
      </c>
      <c r="D148" s="378"/>
      <c r="E148" s="378"/>
      <c r="F148" s="378"/>
      <c r="G148" s="378"/>
      <c r="H148" s="378"/>
      <c r="I148" s="142">
        <v>129</v>
      </c>
      <c r="J148" s="273">
        <f>SUM(J149:J152)</f>
        <v>0</v>
      </c>
      <c r="K148" s="273">
        <f>SUM(K149:K152)</f>
        <v>0</v>
      </c>
      <c r="L148" s="79" t="str">
        <f t="shared" si="2"/>
        <v>-</v>
      </c>
    </row>
    <row r="149" spans="2:12">
      <c r="B149" s="141">
        <v>4611</v>
      </c>
      <c r="C149" s="378" t="s">
        <v>1863</v>
      </c>
      <c r="D149" s="378"/>
      <c r="E149" s="378"/>
      <c r="F149" s="378"/>
      <c r="G149" s="378"/>
      <c r="H149" s="378"/>
      <c r="I149" s="142">
        <v>130</v>
      </c>
      <c r="J149" s="80"/>
      <c r="K149" s="80"/>
      <c r="L149" s="79" t="str">
        <f t="shared" si="2"/>
        <v>-</v>
      </c>
    </row>
    <row r="150" spans="2:12">
      <c r="B150" s="141">
        <v>4612</v>
      </c>
      <c r="C150" s="378" t="s">
        <v>1864</v>
      </c>
      <c r="D150" s="378"/>
      <c r="E150" s="378"/>
      <c r="F150" s="378"/>
      <c r="G150" s="378"/>
      <c r="H150" s="378"/>
      <c r="I150" s="142">
        <v>131</v>
      </c>
      <c r="J150" s="80"/>
      <c r="K150" s="80"/>
      <c r="L150" s="79" t="str">
        <f t="shared" si="2"/>
        <v>-</v>
      </c>
    </row>
    <row r="151" spans="2:12">
      <c r="B151" s="141">
        <v>4613</v>
      </c>
      <c r="C151" s="378" t="s">
        <v>2626</v>
      </c>
      <c r="D151" s="378"/>
      <c r="E151" s="378"/>
      <c r="F151" s="378"/>
      <c r="G151" s="378"/>
      <c r="H151" s="378"/>
      <c r="I151" s="142">
        <v>132</v>
      </c>
      <c r="J151" s="80"/>
      <c r="K151" s="80"/>
      <c r="L151" s="79" t="str">
        <f t="shared" si="2"/>
        <v>-</v>
      </c>
    </row>
    <row r="152" spans="2:12">
      <c r="B152" s="141">
        <v>4614</v>
      </c>
      <c r="C152" s="378" t="s">
        <v>1865</v>
      </c>
      <c r="D152" s="378"/>
      <c r="E152" s="378"/>
      <c r="F152" s="378"/>
      <c r="G152" s="378"/>
      <c r="H152" s="378"/>
      <c r="I152" s="142">
        <v>133</v>
      </c>
      <c r="J152" s="80"/>
      <c r="K152" s="80"/>
      <c r="L152" s="79" t="str">
        <f t="shared" si="2"/>
        <v>-</v>
      </c>
    </row>
    <row r="153" spans="2:12" ht="12.75" customHeight="1">
      <c r="B153" s="141">
        <v>462</v>
      </c>
      <c r="C153" s="378" t="s">
        <v>721</v>
      </c>
      <c r="D153" s="378"/>
      <c r="E153" s="378"/>
      <c r="F153" s="378"/>
      <c r="G153" s="378"/>
      <c r="H153" s="378"/>
      <c r="I153" s="142">
        <v>134</v>
      </c>
      <c r="J153" s="273">
        <f>SUM(J154:J157)</f>
        <v>0</v>
      </c>
      <c r="K153" s="273">
        <f>SUM(K154:K157)</f>
        <v>0</v>
      </c>
      <c r="L153" s="79" t="str">
        <f t="shared" si="2"/>
        <v>-</v>
      </c>
    </row>
    <row r="154" spans="2:12">
      <c r="B154" s="141">
        <v>4621</v>
      </c>
      <c r="C154" s="378" t="s">
        <v>1866</v>
      </c>
      <c r="D154" s="378"/>
      <c r="E154" s="378"/>
      <c r="F154" s="378"/>
      <c r="G154" s="378"/>
      <c r="H154" s="378"/>
      <c r="I154" s="142">
        <v>135</v>
      </c>
      <c r="J154" s="80"/>
      <c r="K154" s="80"/>
      <c r="L154" s="79" t="str">
        <f t="shared" si="2"/>
        <v>-</v>
      </c>
    </row>
    <row r="155" spans="2:12">
      <c r="B155" s="141">
        <v>4622</v>
      </c>
      <c r="C155" s="378" t="s">
        <v>1867</v>
      </c>
      <c r="D155" s="378"/>
      <c r="E155" s="378"/>
      <c r="F155" s="378"/>
      <c r="G155" s="378"/>
      <c r="H155" s="378"/>
      <c r="I155" s="142">
        <v>136</v>
      </c>
      <c r="J155" s="80"/>
      <c r="K155" s="80"/>
      <c r="L155" s="79" t="str">
        <f>IF(J155&gt;0,IF(K155/J155&gt;=100,"&gt;&gt;100",K155/J155*100),"-")</f>
        <v>-</v>
      </c>
    </row>
    <row r="156" spans="2:12">
      <c r="B156" s="141">
        <v>4623</v>
      </c>
      <c r="C156" s="378" t="s">
        <v>2627</v>
      </c>
      <c r="D156" s="378"/>
      <c r="E156" s="378"/>
      <c r="F156" s="378"/>
      <c r="G156" s="378"/>
      <c r="H156" s="378"/>
      <c r="I156" s="142">
        <v>137</v>
      </c>
      <c r="J156" s="80"/>
      <c r="K156" s="80"/>
      <c r="L156" s="79" t="str">
        <f>IF(J156&gt;0,IF(K156/J156&gt;=100,"&gt;&gt;100",K156/J156*100),"-")</f>
        <v>-</v>
      </c>
    </row>
    <row r="157" spans="2:12">
      <c r="B157" s="141">
        <v>4624</v>
      </c>
      <c r="C157" s="378" t="s">
        <v>1868</v>
      </c>
      <c r="D157" s="378"/>
      <c r="E157" s="378"/>
      <c r="F157" s="378"/>
      <c r="G157" s="378"/>
      <c r="H157" s="378"/>
      <c r="I157" s="142">
        <v>138</v>
      </c>
      <c r="J157" s="80"/>
      <c r="K157" s="80"/>
      <c r="L157" s="79" t="str">
        <f>IF(J157&gt;0,IF(K157/J157&gt;=100,"&gt;&gt;100",K157/J157*100),"-")</f>
        <v>-</v>
      </c>
    </row>
    <row r="158" spans="2:12" ht="12.75" customHeight="1">
      <c r="B158" s="141">
        <v>47</v>
      </c>
      <c r="C158" s="378" t="s">
        <v>722</v>
      </c>
      <c r="D158" s="378"/>
      <c r="E158" s="378"/>
      <c r="F158" s="378"/>
      <c r="G158" s="378"/>
      <c r="H158" s="378"/>
      <c r="I158" s="142">
        <v>139</v>
      </c>
      <c r="J158" s="273">
        <f>SUM(J159:J162)</f>
        <v>0</v>
      </c>
      <c r="K158" s="273">
        <f>SUM(K159:K162)</f>
        <v>0</v>
      </c>
      <c r="L158" s="79" t="str">
        <f>IF(J158&gt;0,IF(K158/J158&gt;=100,"&gt;&gt;100",K158/J158*100),"-")</f>
        <v>-</v>
      </c>
    </row>
    <row r="159" spans="2:12" ht="12.75" customHeight="1">
      <c r="B159" s="141">
        <v>4711</v>
      </c>
      <c r="C159" s="378" t="s">
        <v>2551</v>
      </c>
      <c r="D159" s="378"/>
      <c r="E159" s="378"/>
      <c r="F159" s="378"/>
      <c r="G159" s="378"/>
      <c r="H159" s="378"/>
      <c r="I159" s="142">
        <v>140</v>
      </c>
      <c r="J159" s="80"/>
      <c r="K159" s="80"/>
      <c r="L159" s="79" t="str">
        <f t="shared" si="2"/>
        <v>-</v>
      </c>
    </row>
    <row r="160" spans="2:12" ht="12.75" customHeight="1">
      <c r="B160" s="141">
        <v>4712</v>
      </c>
      <c r="C160" s="378" t="s">
        <v>2552</v>
      </c>
      <c r="D160" s="378"/>
      <c r="E160" s="378"/>
      <c r="F160" s="378"/>
      <c r="G160" s="378"/>
      <c r="H160" s="378"/>
      <c r="I160" s="142">
        <v>141</v>
      </c>
      <c r="J160" s="80"/>
      <c r="K160" s="80"/>
      <c r="L160" s="79" t="str">
        <f t="shared" si="2"/>
        <v>-</v>
      </c>
    </row>
    <row r="161" spans="2:12" ht="12.75" customHeight="1">
      <c r="B161" s="141">
        <v>4713</v>
      </c>
      <c r="C161" s="378" t="s">
        <v>1998</v>
      </c>
      <c r="D161" s="378"/>
      <c r="E161" s="378"/>
      <c r="F161" s="378"/>
      <c r="G161" s="378"/>
      <c r="H161" s="378"/>
      <c r="I161" s="142">
        <v>142</v>
      </c>
      <c r="J161" s="80"/>
      <c r="K161" s="80"/>
      <c r="L161" s="79" t="str">
        <f>IF(J161&gt;0,IF(K161/J161&gt;=100,"&gt;&gt;100",K161/J161*100),"-")</f>
        <v>-</v>
      </c>
    </row>
    <row r="162" spans="2:12" ht="12.75" customHeight="1">
      <c r="B162" s="141">
        <v>4714</v>
      </c>
      <c r="C162" s="378" t="s">
        <v>1999</v>
      </c>
      <c r="D162" s="378"/>
      <c r="E162" s="378"/>
      <c r="F162" s="378"/>
      <c r="G162" s="378"/>
      <c r="H162" s="378"/>
      <c r="I162" s="142">
        <v>143</v>
      </c>
      <c r="J162" s="80"/>
      <c r="K162" s="80"/>
      <c r="L162" s="79" t="str">
        <f>IF(J162&gt;0,IF(K162/J162&gt;=100,"&gt;&gt;100",K162/J162*100),"-")</f>
        <v>-</v>
      </c>
    </row>
    <row r="163" spans="2:12">
      <c r="B163" s="141"/>
      <c r="C163" s="378" t="s">
        <v>2441</v>
      </c>
      <c r="D163" s="378"/>
      <c r="E163" s="378"/>
      <c r="F163" s="378"/>
      <c r="G163" s="378"/>
      <c r="H163" s="378"/>
      <c r="I163" s="142">
        <v>144</v>
      </c>
      <c r="J163" s="80"/>
      <c r="K163" s="80"/>
      <c r="L163" s="79" t="str">
        <f t="shared" si="2"/>
        <v>-</v>
      </c>
    </row>
    <row r="164" spans="2:12">
      <c r="B164" s="141"/>
      <c r="C164" s="378" t="s">
        <v>2442</v>
      </c>
      <c r="D164" s="378"/>
      <c r="E164" s="378"/>
      <c r="F164" s="378"/>
      <c r="G164" s="378"/>
      <c r="H164" s="378"/>
      <c r="I164" s="142">
        <v>145</v>
      </c>
      <c r="J164" s="80"/>
      <c r="K164" s="80"/>
      <c r="L164" s="79" t="str">
        <f t="shared" si="2"/>
        <v>-</v>
      </c>
    </row>
    <row r="165" spans="2:12" ht="12.75" customHeight="1">
      <c r="B165" s="141"/>
      <c r="C165" s="378" t="s">
        <v>2000</v>
      </c>
      <c r="D165" s="378"/>
      <c r="E165" s="378"/>
      <c r="F165" s="378"/>
      <c r="G165" s="378"/>
      <c r="H165" s="378"/>
      <c r="I165" s="142">
        <v>146</v>
      </c>
      <c r="J165" s="273">
        <f>IF(J164&gt;=J163,J164-J163,0)</f>
        <v>0</v>
      </c>
      <c r="K165" s="273">
        <f>IF(K164&gt;=K163,K164-K163,0)</f>
        <v>0</v>
      </c>
      <c r="L165" s="79" t="str">
        <f t="shared" si="2"/>
        <v>-</v>
      </c>
    </row>
    <row r="166" spans="2:12" ht="12.75" customHeight="1">
      <c r="B166" s="141"/>
      <c r="C166" s="378" t="s">
        <v>2001</v>
      </c>
      <c r="D166" s="378"/>
      <c r="E166" s="378"/>
      <c r="F166" s="378"/>
      <c r="G166" s="378"/>
      <c r="H166" s="378"/>
      <c r="I166" s="142">
        <v>147</v>
      </c>
      <c r="J166" s="273">
        <f>IF(J163&gt;=J164,J163-J164,0)</f>
        <v>0</v>
      </c>
      <c r="K166" s="273">
        <f>IF(K163&gt;=K164,K163-K164,0)</f>
        <v>0</v>
      </c>
      <c r="L166" s="79" t="str">
        <f t="shared" si="2"/>
        <v>-</v>
      </c>
    </row>
    <row r="167" spans="2:12" ht="12.75" customHeight="1">
      <c r="B167" s="141"/>
      <c r="C167" s="378" t="s">
        <v>2002</v>
      </c>
      <c r="D167" s="378"/>
      <c r="E167" s="378"/>
      <c r="F167" s="378"/>
      <c r="G167" s="378"/>
      <c r="H167" s="378"/>
      <c r="I167" s="142">
        <v>148</v>
      </c>
      <c r="J167" s="273">
        <f>J73-J165+J166</f>
        <v>416377</v>
      </c>
      <c r="K167" s="273">
        <f>K73-K165+K166</f>
        <v>317447</v>
      </c>
      <c r="L167" s="79">
        <f t="shared" si="2"/>
        <v>76.240282244216189</v>
      </c>
    </row>
    <row r="168" spans="2:12" ht="12.75" customHeight="1">
      <c r="B168" s="141"/>
      <c r="C168" s="378" t="s">
        <v>2003</v>
      </c>
      <c r="D168" s="378"/>
      <c r="E168" s="378"/>
      <c r="F168" s="378"/>
      <c r="G168" s="378"/>
      <c r="H168" s="378"/>
      <c r="I168" s="142">
        <v>149</v>
      </c>
      <c r="J168" s="273">
        <f>IF(J19&gt;=J167,J19-J167,0)</f>
        <v>7844</v>
      </c>
      <c r="K168" s="273">
        <f>IF(K19&gt;=K167,K19-K167,0)</f>
        <v>0</v>
      </c>
      <c r="L168" s="79">
        <f t="shared" si="2"/>
        <v>0</v>
      </c>
    </row>
    <row r="169" spans="2:12" ht="12.75" customHeight="1">
      <c r="B169" s="141"/>
      <c r="C169" s="378" t="s">
        <v>2004</v>
      </c>
      <c r="D169" s="378"/>
      <c r="E169" s="378"/>
      <c r="F169" s="378"/>
      <c r="G169" s="378"/>
      <c r="H169" s="378"/>
      <c r="I169" s="142">
        <v>150</v>
      </c>
      <c r="J169" s="273">
        <f>IF(J167&gt;=J19,J167-J19,0)</f>
        <v>0</v>
      </c>
      <c r="K169" s="273">
        <f>IF(K167&gt;=K19,K167-K19,0)</f>
        <v>637</v>
      </c>
      <c r="L169" s="79" t="str">
        <f t="shared" si="2"/>
        <v>-</v>
      </c>
    </row>
    <row r="170" spans="2:12">
      <c r="B170" s="141">
        <v>5221</v>
      </c>
      <c r="C170" s="378" t="s">
        <v>1869</v>
      </c>
      <c r="D170" s="378"/>
      <c r="E170" s="378"/>
      <c r="F170" s="378"/>
      <c r="G170" s="378"/>
      <c r="H170" s="378"/>
      <c r="I170" s="142">
        <v>151</v>
      </c>
      <c r="J170" s="80">
        <v>26670</v>
      </c>
      <c r="K170" s="80">
        <v>34514</v>
      </c>
      <c r="L170" s="79">
        <f t="shared" si="2"/>
        <v>129.41132358455195</v>
      </c>
    </row>
    <row r="171" spans="2:12">
      <c r="B171" s="141">
        <v>5222</v>
      </c>
      <c r="C171" s="378" t="s">
        <v>2628</v>
      </c>
      <c r="D171" s="378"/>
      <c r="E171" s="378"/>
      <c r="F171" s="378"/>
      <c r="G171" s="378"/>
      <c r="H171" s="378"/>
      <c r="I171" s="142">
        <v>152</v>
      </c>
      <c r="J171" s="80"/>
      <c r="K171" s="80"/>
      <c r="L171" s="79" t="str">
        <f t="shared" si="2"/>
        <v>-</v>
      </c>
    </row>
    <row r="172" spans="2:12">
      <c r="B172" s="141"/>
      <c r="C172" s="378" t="s">
        <v>2602</v>
      </c>
      <c r="D172" s="378"/>
      <c r="E172" s="378"/>
      <c r="F172" s="378"/>
      <c r="G172" s="378"/>
      <c r="H172" s="378"/>
      <c r="I172" s="142">
        <v>153</v>
      </c>
      <c r="J172" s="80"/>
      <c r="K172" s="80"/>
      <c r="L172" s="79" t="str">
        <f>IF(J172&gt;0,IF(K172/J172&gt;=100,"&gt;&gt;100",K172/J172*100),"-")</f>
        <v>-</v>
      </c>
    </row>
    <row r="173" spans="2:12" ht="12.75" customHeight="1">
      <c r="B173" s="141"/>
      <c r="C173" s="378" t="s">
        <v>2005</v>
      </c>
      <c r="D173" s="378"/>
      <c r="E173" s="378"/>
      <c r="F173" s="378"/>
      <c r="G173" s="378"/>
      <c r="H173" s="378"/>
      <c r="I173" s="142">
        <v>154</v>
      </c>
      <c r="J173" s="273">
        <f>IF(J168+J170-J169-J171-J172&gt;=0,J168+J170-J169-J171-J172,0)</f>
        <v>34514</v>
      </c>
      <c r="K173" s="273">
        <f>IF(K168+K170-K169-K171-K172&gt;=0,K168+K170-K169-K171-K172,0)</f>
        <v>33877</v>
      </c>
      <c r="L173" s="79">
        <f t="shared" si="2"/>
        <v>98.154372138842206</v>
      </c>
    </row>
    <row r="174" spans="2:12" ht="12.75" customHeight="1">
      <c r="B174" s="143"/>
      <c r="C174" s="378" t="s">
        <v>2006</v>
      </c>
      <c r="D174" s="378"/>
      <c r="E174" s="378"/>
      <c r="F174" s="378"/>
      <c r="G174" s="378"/>
      <c r="H174" s="378"/>
      <c r="I174" s="142">
        <v>155</v>
      </c>
      <c r="J174" s="274">
        <f>IF(J169+J171-J168-J170+J172&gt;=0,J169+J171-J168-J170+J172,0)</f>
        <v>0</v>
      </c>
      <c r="K174" s="274">
        <f>IF(K169+K171-K168-K170+K172&gt;=0,K169+K171-K168-K170+K172,0)</f>
        <v>0</v>
      </c>
      <c r="L174" s="82" t="str">
        <f>IF(J174&gt;0,IF(K174/J174&gt;=100,"&gt;&gt;100",K174/J174*100),"-")</f>
        <v>-</v>
      </c>
    </row>
    <row r="175" spans="2:12">
      <c r="B175" s="379" t="s">
        <v>2447</v>
      </c>
      <c r="C175" s="380"/>
      <c r="D175" s="380"/>
      <c r="E175" s="380"/>
      <c r="F175" s="380"/>
      <c r="G175" s="380"/>
      <c r="H175" s="380"/>
      <c r="I175" s="380"/>
      <c r="J175" s="380"/>
      <c r="K175" s="380"/>
      <c r="L175" s="381"/>
    </row>
    <row r="176" spans="2:12">
      <c r="B176" s="139">
        <v>11</v>
      </c>
      <c r="C176" s="382" t="s">
        <v>1870</v>
      </c>
      <c r="D176" s="382"/>
      <c r="E176" s="382"/>
      <c r="F176" s="382"/>
      <c r="G176" s="382"/>
      <c r="H176" s="382"/>
      <c r="I176" s="140">
        <v>156</v>
      </c>
      <c r="J176" s="83">
        <v>42576</v>
      </c>
      <c r="K176" s="83">
        <v>42921</v>
      </c>
      <c r="L176" s="78">
        <f t="shared" ref="L176:L181" si="3">IF(J176&gt;0,IF(K176/J176&gt;=100,"&gt;&gt;100",K176/J176*100),"-")</f>
        <v>100.81031567080045</v>
      </c>
    </row>
    <row r="177" spans="2:12">
      <c r="B177" s="145" t="s">
        <v>1871</v>
      </c>
      <c r="C177" s="378" t="s">
        <v>1540</v>
      </c>
      <c r="D177" s="378"/>
      <c r="E177" s="378"/>
      <c r="F177" s="378"/>
      <c r="G177" s="378"/>
      <c r="H177" s="378"/>
      <c r="I177" s="142">
        <v>157</v>
      </c>
      <c r="J177" s="80">
        <v>295226</v>
      </c>
      <c r="K177" s="80">
        <v>411303</v>
      </c>
      <c r="L177" s="79">
        <f t="shared" si="3"/>
        <v>139.31801399605726</v>
      </c>
    </row>
    <row r="178" spans="2:12">
      <c r="B178" s="145" t="s">
        <v>448</v>
      </c>
      <c r="C178" s="378" t="s">
        <v>449</v>
      </c>
      <c r="D178" s="378"/>
      <c r="E178" s="378"/>
      <c r="F178" s="378"/>
      <c r="G178" s="378"/>
      <c r="H178" s="378"/>
      <c r="I178" s="142">
        <v>158</v>
      </c>
      <c r="J178" s="80">
        <v>294881</v>
      </c>
      <c r="K178" s="80">
        <v>401059</v>
      </c>
      <c r="L178" s="79">
        <f t="shared" si="3"/>
        <v>136.00706725763951</v>
      </c>
    </row>
    <row r="179" spans="2:12" ht="12.75" customHeight="1">
      <c r="B179" s="141">
        <v>11</v>
      </c>
      <c r="C179" s="384" t="s">
        <v>2007</v>
      </c>
      <c r="D179" s="384"/>
      <c r="E179" s="384"/>
      <c r="F179" s="384"/>
      <c r="G179" s="384"/>
      <c r="H179" s="385"/>
      <c r="I179" s="142">
        <v>159</v>
      </c>
      <c r="J179" s="273">
        <f>J176+J177-J178</f>
        <v>42921</v>
      </c>
      <c r="K179" s="273">
        <f>K176+K177-K178</f>
        <v>53165</v>
      </c>
      <c r="L179" s="79">
        <f t="shared" si="3"/>
        <v>123.86710468069244</v>
      </c>
    </row>
    <row r="180" spans="2:12">
      <c r="B180" s="141"/>
      <c r="C180" s="378" t="s">
        <v>2629</v>
      </c>
      <c r="D180" s="378"/>
      <c r="E180" s="378"/>
      <c r="F180" s="378"/>
      <c r="G180" s="378"/>
      <c r="H180" s="378"/>
      <c r="I180" s="142">
        <v>160</v>
      </c>
      <c r="J180" s="80">
        <v>1</v>
      </c>
      <c r="K180" s="80">
        <v>1</v>
      </c>
      <c r="L180" s="79">
        <f t="shared" si="3"/>
        <v>100</v>
      </c>
    </row>
    <row r="181" spans="2:12">
      <c r="B181" s="141"/>
      <c r="C181" s="378" t="s">
        <v>2630</v>
      </c>
      <c r="D181" s="378"/>
      <c r="E181" s="378"/>
      <c r="F181" s="378"/>
      <c r="G181" s="378"/>
      <c r="H181" s="378"/>
      <c r="I181" s="142">
        <v>161</v>
      </c>
      <c r="J181" s="80">
        <v>1</v>
      </c>
      <c r="K181" s="80">
        <v>1</v>
      </c>
      <c r="L181" s="79">
        <f t="shared" si="3"/>
        <v>100</v>
      </c>
    </row>
    <row r="182" spans="2:12">
      <c r="B182" s="141"/>
      <c r="C182" s="378" t="s">
        <v>1424</v>
      </c>
      <c r="D182" s="378"/>
      <c r="E182" s="378"/>
      <c r="F182" s="378"/>
      <c r="G182" s="378"/>
      <c r="H182" s="378"/>
      <c r="I182" s="142">
        <v>162</v>
      </c>
      <c r="J182" s="80">
        <v>47</v>
      </c>
      <c r="K182" s="80">
        <v>27</v>
      </c>
      <c r="L182" s="79">
        <f>IF(J182&gt;0,IF(K182/J182&gt;=100,"&gt;&gt;100",K182/J182*100),"-")</f>
        <v>57.446808510638306</v>
      </c>
    </row>
    <row r="183" spans="2:12">
      <c r="B183" s="143"/>
      <c r="C183" s="383" t="s">
        <v>1425</v>
      </c>
      <c r="D183" s="383"/>
      <c r="E183" s="383"/>
      <c r="F183" s="383"/>
      <c r="G183" s="383"/>
      <c r="H183" s="383"/>
      <c r="I183" s="144">
        <v>163</v>
      </c>
      <c r="J183" s="81">
        <v>555</v>
      </c>
      <c r="K183" s="81">
        <v>681</v>
      </c>
      <c r="L183" s="82">
        <f>IF(J183&gt;0,IF(K183/J183&gt;=100,"&gt;&gt;100",K183/J183*100),"-")</f>
        <v>122.70270270270269</v>
      </c>
    </row>
    <row r="184" spans="2:12">
      <c r="B184" s="409" t="s">
        <v>2631</v>
      </c>
      <c r="C184" s="410"/>
      <c r="D184" s="410"/>
      <c r="E184" s="410"/>
      <c r="F184" s="410"/>
      <c r="G184" s="410"/>
      <c r="H184" s="411"/>
      <c r="I184" s="419" t="s">
        <v>607</v>
      </c>
      <c r="J184" s="419" t="s">
        <v>2632</v>
      </c>
      <c r="K184" s="420"/>
      <c r="L184" s="421" t="s">
        <v>3040</v>
      </c>
    </row>
    <row r="185" spans="2:12" ht="22.5">
      <c r="B185" s="412"/>
      <c r="C185" s="413"/>
      <c r="D185" s="413"/>
      <c r="E185" s="413"/>
      <c r="F185" s="413"/>
      <c r="G185" s="413"/>
      <c r="H185" s="414"/>
      <c r="I185" s="430"/>
      <c r="J185" s="84" t="s">
        <v>2633</v>
      </c>
      <c r="K185" s="85" t="s">
        <v>2634</v>
      </c>
      <c r="L185" s="422"/>
    </row>
    <row r="186" spans="2:12">
      <c r="B186" s="139" t="s">
        <v>2652</v>
      </c>
      <c r="C186" s="382" t="s">
        <v>2635</v>
      </c>
      <c r="D186" s="382"/>
      <c r="E186" s="382"/>
      <c r="F186" s="382"/>
      <c r="G186" s="382"/>
      <c r="H186" s="382"/>
      <c r="I186" s="140">
        <v>164</v>
      </c>
      <c r="J186" s="83"/>
      <c r="K186" s="83"/>
      <c r="L186" s="78" t="str">
        <f t="shared" ref="L186:L194" si="4">IF(J186&gt;0,IF(K186/J186&gt;=100,"&gt;&gt;100",K186/J186*100),"-")</f>
        <v>-</v>
      </c>
    </row>
    <row r="187" spans="2:12">
      <c r="B187" s="141" t="s">
        <v>2653</v>
      </c>
      <c r="C187" s="378" t="s">
        <v>2636</v>
      </c>
      <c r="D187" s="378"/>
      <c r="E187" s="378"/>
      <c r="F187" s="378"/>
      <c r="G187" s="378"/>
      <c r="H187" s="378"/>
      <c r="I187" s="142">
        <v>165</v>
      </c>
      <c r="J187" s="80">
        <v>8402</v>
      </c>
      <c r="K187" s="80">
        <v>3099</v>
      </c>
      <c r="L187" s="79">
        <f t="shared" si="4"/>
        <v>36.884075220185672</v>
      </c>
    </row>
    <row r="188" spans="2:12">
      <c r="B188" s="141" t="s">
        <v>2654</v>
      </c>
      <c r="C188" s="378" t="s">
        <v>2637</v>
      </c>
      <c r="D188" s="378"/>
      <c r="E188" s="378"/>
      <c r="F188" s="378"/>
      <c r="G188" s="378"/>
      <c r="H188" s="378"/>
      <c r="I188" s="142">
        <v>166</v>
      </c>
      <c r="J188" s="80">
        <v>11000</v>
      </c>
      <c r="K188" s="80"/>
      <c r="L188" s="79">
        <f t="shared" si="4"/>
        <v>0</v>
      </c>
    </row>
    <row r="189" spans="2:12">
      <c r="B189" s="141" t="s">
        <v>2655</v>
      </c>
      <c r="C189" s="378" t="s">
        <v>2638</v>
      </c>
      <c r="D189" s="378"/>
      <c r="E189" s="378"/>
      <c r="F189" s="378"/>
      <c r="G189" s="378"/>
      <c r="H189" s="378"/>
      <c r="I189" s="142">
        <v>167</v>
      </c>
      <c r="J189" s="80"/>
      <c r="K189" s="80"/>
      <c r="L189" s="79" t="str">
        <f t="shared" si="4"/>
        <v>-</v>
      </c>
    </row>
    <row r="190" spans="2:12">
      <c r="B190" s="141" t="s">
        <v>2656</v>
      </c>
      <c r="C190" s="378" t="s">
        <v>2639</v>
      </c>
      <c r="D190" s="378"/>
      <c r="E190" s="378"/>
      <c r="F190" s="378"/>
      <c r="G190" s="378"/>
      <c r="H190" s="378"/>
      <c r="I190" s="142">
        <v>168</v>
      </c>
      <c r="J190" s="80"/>
      <c r="K190" s="80"/>
      <c r="L190" s="79" t="str">
        <f t="shared" si="4"/>
        <v>-</v>
      </c>
    </row>
    <row r="191" spans="2:12">
      <c r="B191" s="143" t="s">
        <v>2657</v>
      </c>
      <c r="C191" s="383" t="s">
        <v>2640</v>
      </c>
      <c r="D191" s="383"/>
      <c r="E191" s="383"/>
      <c r="F191" s="383"/>
      <c r="G191" s="383"/>
      <c r="H191" s="383"/>
      <c r="I191" s="144">
        <v>169</v>
      </c>
      <c r="J191" s="81"/>
      <c r="K191" s="81"/>
      <c r="L191" s="82" t="str">
        <f t="shared" si="4"/>
        <v>-</v>
      </c>
    </row>
    <row r="192" spans="2:12" ht="33.75">
      <c r="B192" s="448" t="s">
        <v>1450</v>
      </c>
      <c r="C192" s="449"/>
      <c r="D192" s="449"/>
      <c r="E192" s="449"/>
      <c r="F192" s="449"/>
      <c r="G192" s="449"/>
      <c r="H192" s="450"/>
      <c r="I192" s="86" t="s">
        <v>607</v>
      </c>
      <c r="J192" s="87" t="s">
        <v>3037</v>
      </c>
      <c r="K192" s="88" t="s">
        <v>3038</v>
      </c>
      <c r="L192" s="89" t="s">
        <v>3040</v>
      </c>
    </row>
    <row r="193" spans="2:12">
      <c r="B193" s="139"/>
      <c r="C193" s="382" t="s">
        <v>3039</v>
      </c>
      <c r="D193" s="382"/>
      <c r="E193" s="382"/>
      <c r="F193" s="382"/>
      <c r="G193" s="382"/>
      <c r="H193" s="382"/>
      <c r="I193" s="140">
        <v>170</v>
      </c>
      <c r="J193" s="83"/>
      <c r="K193" s="83"/>
      <c r="L193" s="78" t="str">
        <f t="shared" si="4"/>
        <v>-</v>
      </c>
    </row>
    <row r="194" spans="2:12" ht="12.75" customHeight="1">
      <c r="B194" s="143"/>
      <c r="C194" s="445" t="s">
        <v>447</v>
      </c>
      <c r="D194" s="446"/>
      <c r="E194" s="446"/>
      <c r="F194" s="446"/>
      <c r="G194" s="446"/>
      <c r="H194" s="447"/>
      <c r="I194" s="144">
        <v>171</v>
      </c>
      <c r="J194" s="274">
        <f>SUM(J180:J183,J186:J191,J193)</f>
        <v>20006</v>
      </c>
      <c r="K194" s="274">
        <f>SUM(K180:K183,K186:K191,K193)</f>
        <v>3809</v>
      </c>
      <c r="L194" s="82">
        <f t="shared" si="4"/>
        <v>19.03928821353594</v>
      </c>
    </row>
    <row r="195" spans="2:12" s="118" customFormat="1" ht="14.25"/>
    <row r="196" spans="2:12" s="118" customFormat="1" ht="14.25">
      <c r="B196" s="425"/>
      <c r="C196" s="425"/>
      <c r="D196" s="425"/>
      <c r="E196" s="426"/>
      <c r="F196" s="426"/>
      <c r="G196" s="426"/>
      <c r="H196" s="426"/>
      <c r="I196" s="119"/>
      <c r="J196" s="427" t="s">
        <v>2088</v>
      </c>
      <c r="K196" s="427"/>
      <c r="L196" s="427"/>
    </row>
    <row r="197" spans="2:12" s="118" customFormat="1" ht="14.25">
      <c r="B197" s="105"/>
      <c r="C197" s="105"/>
      <c r="D197" s="105"/>
      <c r="E197" s="104"/>
      <c r="F197" s="104"/>
      <c r="G197" s="104"/>
      <c r="H197" s="104"/>
      <c r="I197" s="104"/>
      <c r="J197" s="104"/>
      <c r="K197" s="106"/>
      <c r="L197" s="104"/>
    </row>
    <row r="198" spans="2:12" s="118" customFormat="1" ht="15" thickBot="1">
      <c r="B198" s="171" t="s">
        <v>1440</v>
      </c>
      <c r="C198" s="171"/>
      <c r="D198" s="453" t="str">
        <f>IF(RefStr!N4=1,IF(RefStr!D39&lt;&gt;"",RefStr!D39,""),"")</f>
        <v>Alenka Soldan</v>
      </c>
      <c r="E198" s="453"/>
      <c r="F198" s="453"/>
      <c r="G198" s="453"/>
      <c r="H198" s="453"/>
      <c r="I198" s="173"/>
      <c r="J198" s="415"/>
      <c r="K198" s="415"/>
      <c r="L198" s="415"/>
    </row>
    <row r="199" spans="2:12" s="118" customFormat="1" ht="15" thickBot="1">
      <c r="B199" s="386" t="s">
        <v>1441</v>
      </c>
      <c r="C199" s="386"/>
      <c r="D199" s="223">
        <f>IF(RefStr!N4=1,IF(RefStr!D41&lt;&gt;"",RefStr!D41,""),"")</f>
        <v>44957</v>
      </c>
      <c r="E199" s="176"/>
      <c r="F199" s="176"/>
      <c r="G199" s="176"/>
      <c r="H199" s="177"/>
      <c r="I199" s="178"/>
      <c r="J199" s="178"/>
      <c r="K199" s="179"/>
      <c r="L199" s="178"/>
    </row>
    <row r="200" spans="2:12" s="118" customFormat="1" ht="15" thickBot="1">
      <c r="B200" s="398" t="s">
        <v>226</v>
      </c>
      <c r="C200" s="398"/>
      <c r="D200" s="172" t="str">
        <f>IF(RefStr!N4=1,IF(RefStr!D43&lt;&gt;"",RefStr!D43,""),"")</f>
        <v>Božena Kralj</v>
      </c>
      <c r="E200" s="172"/>
      <c r="F200" s="172"/>
      <c r="G200" s="172"/>
      <c r="H200" s="171"/>
      <c r="I200" s="171"/>
      <c r="J200" s="171"/>
      <c r="K200" s="171"/>
      <c r="L200" s="171"/>
    </row>
    <row r="201" spans="2:12" s="118" customFormat="1" ht="15" thickBot="1">
      <c r="B201" s="386" t="s">
        <v>227</v>
      </c>
      <c r="C201" s="386"/>
      <c r="D201" s="451" t="str">
        <f>IF(RefStr!N4=1,IF(RefStr!D45&lt;&gt;"",RefStr!D45,""),"")</f>
        <v>043485129</v>
      </c>
      <c r="E201" s="451"/>
      <c r="F201" s="171"/>
      <c r="G201" s="180"/>
      <c r="H201" s="180"/>
      <c r="I201" s="180"/>
      <c r="J201" s="180"/>
      <c r="K201" s="180"/>
      <c r="L201" s="180"/>
    </row>
    <row r="202" spans="2:12" s="118" customFormat="1" ht="15" thickBot="1">
      <c r="B202" s="386" t="s">
        <v>2467</v>
      </c>
      <c r="C202" s="386"/>
      <c r="D202" s="452" t="str">
        <f>IF(RefStr!N4=1,IF(RefStr!D47&lt;&gt;"",RefStr!D47,""),"")</f>
        <v/>
      </c>
      <c r="E202" s="452"/>
      <c r="F202" s="181"/>
      <c r="G202" s="181"/>
      <c r="H202" s="181"/>
      <c r="I202" s="181"/>
      <c r="J202" s="181"/>
      <c r="K202" s="180"/>
      <c r="L202" s="180"/>
    </row>
    <row r="203" spans="2:12" s="118" customFormat="1" ht="15" thickBot="1">
      <c r="B203" s="386" t="s">
        <v>228</v>
      </c>
      <c r="C203" s="386"/>
      <c r="D203" s="431" t="str">
        <f>IF(RefStr!N4=1,IF(RefStr!D49&lt;&gt;"",RefStr!D49,""),"")</f>
        <v/>
      </c>
      <c r="E203" s="431"/>
      <c r="F203" s="431"/>
      <c r="G203" s="431"/>
      <c r="H203" s="181"/>
      <c r="I203" s="181"/>
      <c r="J203" s="181"/>
      <c r="K203" s="181"/>
      <c r="L203" s="181"/>
    </row>
    <row r="204" spans="2:12" ht="12.75" customHeight="1"/>
    <row r="205" spans="2:12" ht="12.75" hidden="1" customHeight="1"/>
    <row r="206" spans="2:12" ht="12.75" hidden="1" customHeight="1"/>
    <row r="207" spans="2:12" ht="12.75" hidden="1" customHeight="1"/>
    <row r="208" spans="2:12" ht="12.75" hidden="1" customHeight="1"/>
    <row r="209" ht="12.75" hidden="1" customHeight="1"/>
    <row r="210" ht="12.75" hidden="1" customHeight="1"/>
    <row r="211" ht="12.75" hidden="1" customHeight="1"/>
    <row r="212" ht="12.75" hidden="1" customHeight="1"/>
    <row r="213" ht="12.75" hidden="1" customHeight="1"/>
    <row r="214" ht="12.75" hidden="1" customHeight="1"/>
    <row r="215" ht="12.75" hidden="1" customHeight="1"/>
    <row r="216" ht="12.75" hidden="1" customHeight="1"/>
    <row r="217" ht="12.75" hidden="1" customHeight="1"/>
    <row r="218" ht="12.75" hidden="1" customHeight="1"/>
    <row r="219" ht="12.75" hidden="1" customHeight="1"/>
    <row r="220" ht="12.75" hidden="1" customHeight="1"/>
    <row r="221" ht="12.75" hidden="1" customHeight="1"/>
    <row r="222" ht="12.75" hidden="1" customHeight="1"/>
    <row r="223" ht="12.75" hidden="1" customHeight="1"/>
    <row r="224" ht="12.75" hidden="1" customHeight="1"/>
    <row r="225" ht="12.75" hidden="1" customHeight="1"/>
    <row r="226" ht="12.75" hidden="1" customHeight="1"/>
    <row r="227" ht="12.75" hidden="1" customHeight="1"/>
    <row r="228" ht="12.75" hidden="1" customHeight="1"/>
    <row r="229" ht="12.75" hidden="1" customHeight="1"/>
    <row r="230" ht="12.75" hidden="1" customHeight="1"/>
    <row r="231" ht="12.75" hidden="1" customHeight="1"/>
    <row r="232" ht="12.75" hidden="1" customHeight="1"/>
    <row r="233" ht="12.75" hidden="1" customHeight="1"/>
    <row r="234" ht="12.75" hidden="1" customHeight="1"/>
    <row r="235" ht="12.75" hidden="1" customHeight="1"/>
    <row r="236" ht="12.75" hidden="1" customHeight="1"/>
    <row r="237" ht="12.75" hidden="1" customHeight="1"/>
    <row r="238" ht="12.75" hidden="1" customHeight="1"/>
    <row r="239" ht="12.75" hidden="1" customHeight="1"/>
    <row r="240" ht="12.75" hidden="1" customHeight="1"/>
    <row r="241" ht="12.75" hidden="1" customHeight="1"/>
    <row r="242" ht="12.75" hidden="1" customHeight="1"/>
    <row r="243" ht="12.75" hidden="1" customHeight="1"/>
    <row r="244" ht="12.75" hidden="1" customHeight="1"/>
    <row r="245" ht="12.75" hidden="1" customHeight="1"/>
    <row r="246" ht="12.75" hidden="1" customHeight="1"/>
    <row r="247" ht="12.75" hidden="1" customHeight="1"/>
    <row r="248" ht="12.75" hidden="1" customHeight="1"/>
    <row r="249" ht="12.75" hidden="1" customHeight="1"/>
    <row r="250" ht="12.75" hidden="1" customHeight="1"/>
    <row r="251" ht="12.75" hidden="1" customHeight="1"/>
    <row r="252" ht="12.75" hidden="1" customHeight="1"/>
    <row r="253" ht="12.75" hidden="1" customHeight="1"/>
    <row r="254" ht="12.75" hidden="1" customHeight="1"/>
    <row r="255" ht="12.75" hidden="1" customHeight="1"/>
    <row r="256" ht="12.75" hidden="1" customHeight="1"/>
    <row r="257" ht="12.75" hidden="1" customHeight="1"/>
    <row r="258" ht="12.75" hidden="1" customHeight="1"/>
    <row r="259" ht="12.75" hidden="1" customHeight="1"/>
    <row r="260" ht="12.75" hidden="1" customHeight="1"/>
    <row r="261" ht="12.75" hidden="1" customHeight="1"/>
    <row r="262" ht="12.75" hidden="1" customHeight="1"/>
    <row r="263" ht="12.75" hidden="1" customHeight="1"/>
    <row r="264" ht="12.75" hidden="1" customHeight="1"/>
    <row r="265" ht="12.75" hidden="1" customHeight="1"/>
    <row r="266" ht="12.75" hidden="1" customHeight="1"/>
    <row r="267" ht="12.75" hidden="1" customHeight="1"/>
    <row r="268" ht="12.75" hidden="1" customHeight="1"/>
    <row r="269" ht="12.75" hidden="1" customHeight="1"/>
    <row r="270" ht="12.75" hidden="1" customHeight="1"/>
    <row r="271" ht="12.75" hidden="1" customHeight="1"/>
    <row r="272"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row r="287" ht="12.75" hidden="1" customHeight="1"/>
    <row r="288" ht="12.75" hidden="1" customHeight="1"/>
    <row r="289" ht="12.75" hidden="1" customHeight="1"/>
    <row r="290" ht="12.75" hidden="1" customHeight="1"/>
    <row r="291" ht="12.75" hidden="1" customHeight="1"/>
    <row r="292" ht="12.75" hidden="1" customHeight="1"/>
    <row r="293" ht="12.75" hidden="1" customHeight="1"/>
    <row r="294" ht="12.75" hidden="1" customHeight="1"/>
    <row r="295" ht="12.75" hidden="1" customHeight="1"/>
    <row r="296" ht="12.75" hidden="1" customHeight="1"/>
    <row r="297" ht="12.75" hidden="1" customHeight="1"/>
    <row r="298" ht="12.75" hidden="1" customHeight="1"/>
    <row r="299" ht="12.75" hidden="1" customHeight="1"/>
    <row r="300" ht="12.75" hidden="1" customHeight="1"/>
    <row r="301" ht="12.75" hidden="1" customHeight="1"/>
    <row r="302" ht="12.75" hidden="1" customHeight="1"/>
    <row r="303" ht="12.75" hidden="1" customHeight="1"/>
    <row r="304" ht="12.75" hidden="1" customHeight="1"/>
    <row r="305" ht="12.75" hidden="1" customHeight="1"/>
    <row r="306" ht="12.75" hidden="1" customHeight="1"/>
    <row r="307" ht="12.75" hidden="1" customHeight="1"/>
    <row r="308" ht="12.75" hidden="1" customHeight="1"/>
    <row r="309" ht="12.75" hidden="1" customHeight="1"/>
    <row r="310" ht="12.75" hidden="1" customHeight="1"/>
    <row r="311" ht="12.75" hidden="1" customHeight="1"/>
    <row r="312" ht="12.75" hidden="1" customHeight="1"/>
    <row r="313" ht="12.75" hidden="1" customHeight="1"/>
    <row r="314" ht="12.75" hidden="1" customHeight="1"/>
    <row r="315" ht="12.75" hidden="1" customHeight="1"/>
    <row r="316" ht="12.75" hidden="1" customHeight="1"/>
    <row r="317" ht="12.75" hidden="1" customHeight="1"/>
    <row r="318" ht="12.75" hidden="1" customHeight="1"/>
    <row r="319" ht="12.75" hidden="1" customHeight="1"/>
    <row r="320" ht="12.75" hidden="1" customHeight="1"/>
    <row r="321" ht="12.75" hidden="1" customHeight="1"/>
    <row r="322" ht="12.75" hidden="1" customHeight="1"/>
    <row r="323" ht="12.75" hidden="1" customHeight="1"/>
    <row r="324" ht="12.75" hidden="1" customHeight="1"/>
    <row r="325" ht="12.75" hidden="1" customHeight="1"/>
    <row r="326" ht="12.75" hidden="1" customHeight="1"/>
    <row r="327" ht="12.75" hidden="1" customHeight="1"/>
    <row r="328" ht="12.75" hidden="1" customHeight="1"/>
    <row r="329" ht="12.75" hidden="1" customHeight="1"/>
    <row r="330" ht="12.75" hidden="1" customHeight="1"/>
    <row r="331" ht="12.75" hidden="1" customHeight="1"/>
    <row r="332" ht="12.75" hidden="1" customHeight="1"/>
    <row r="333" ht="12.75" hidden="1" customHeight="1"/>
    <row r="334" ht="12.75" hidden="1" customHeight="1"/>
    <row r="335" ht="12.75" hidden="1" customHeight="1"/>
    <row r="336" ht="12.75" hidden="1" customHeight="1"/>
    <row r="337" ht="12.75" hidden="1" customHeight="1"/>
    <row r="338" ht="12.75" hidden="1" customHeight="1"/>
    <row r="339" ht="12.75" hidden="1" customHeight="1"/>
    <row r="340" ht="12.75" hidden="1" customHeight="1"/>
    <row r="341" ht="12.75" hidden="1" customHeight="1"/>
    <row r="342" ht="12.75" hidden="1" customHeight="1"/>
    <row r="343" ht="12.75" hidden="1" customHeight="1"/>
    <row r="344" ht="12.75" hidden="1" customHeight="1"/>
    <row r="345" ht="12.75" hidden="1" customHeight="1"/>
    <row r="346" ht="12.75" hidden="1" customHeight="1"/>
    <row r="347" ht="12.75" hidden="1" customHeight="1"/>
    <row r="348" ht="12.75" hidden="1" customHeight="1"/>
    <row r="349" ht="12.75" hidden="1" customHeight="1"/>
    <row r="350" ht="12.75" hidden="1" customHeight="1"/>
    <row r="351" ht="12.75" hidden="1" customHeight="1"/>
    <row r="352" ht="12.75" hidden="1" customHeight="1"/>
    <row r="353" ht="12.75" hidden="1" customHeight="1"/>
    <row r="354" ht="12.75" hidden="1" customHeight="1"/>
    <row r="355" ht="12.75" hidden="1" customHeight="1"/>
    <row r="356" ht="12.75" hidden="1" customHeight="1"/>
    <row r="357" ht="12.75" hidden="1" customHeight="1"/>
    <row r="358" ht="12.75" hidden="1" customHeight="1"/>
    <row r="359" ht="12.75" hidden="1" customHeight="1"/>
    <row r="360" ht="12.75" hidden="1" customHeight="1"/>
    <row r="361" ht="12.75" hidden="1" customHeight="1"/>
    <row r="362" ht="12.75" hidden="1" customHeight="1"/>
    <row r="363" ht="12.75" hidden="1" customHeight="1"/>
    <row r="364" ht="12.75" hidden="1" customHeight="1"/>
    <row r="365" ht="12.75" hidden="1" customHeight="1"/>
    <row r="366" ht="12.75" hidden="1" customHeight="1"/>
    <row r="367" ht="12.75" hidden="1" customHeight="1"/>
    <row r="368" ht="12.75" hidden="1" customHeight="1"/>
    <row r="369" ht="12.75" hidden="1" customHeight="1"/>
    <row r="370" ht="12.75" hidden="1" customHeight="1"/>
    <row r="371" ht="12.75" hidden="1" customHeight="1"/>
    <row r="372" ht="12.75" hidden="1" customHeight="1"/>
    <row r="373" ht="12.75" hidden="1" customHeight="1"/>
    <row r="374" ht="12.75" hidden="1" customHeight="1"/>
    <row r="375" ht="12.75" hidden="1" customHeight="1"/>
    <row r="376" ht="12.75" hidden="1" customHeight="1"/>
    <row r="377" ht="12.75" hidden="1" customHeight="1"/>
    <row r="378" ht="12.75" hidden="1" customHeight="1"/>
    <row r="379" ht="12.75" hidden="1" customHeight="1"/>
    <row r="380" ht="12.75" hidden="1" customHeight="1"/>
    <row r="381" ht="12.75" hidden="1" customHeight="1"/>
    <row r="382" ht="12.75" hidden="1" customHeight="1"/>
    <row r="383" ht="12.75" hidden="1" customHeight="1"/>
    <row r="384" ht="12.75" hidden="1" customHeight="1"/>
    <row r="385" ht="12.75" hidden="1" customHeight="1"/>
    <row r="386" ht="12.75" hidden="1" customHeight="1"/>
    <row r="387" ht="12.75" hidden="1" customHeight="1"/>
    <row r="388" ht="12.75" hidden="1" customHeight="1"/>
    <row r="389" ht="12.75" hidden="1" customHeight="1"/>
    <row r="390" ht="12.75" hidden="1" customHeight="1"/>
    <row r="391" ht="12.75" hidden="1" customHeight="1"/>
    <row r="392" ht="12.75" hidden="1" customHeight="1"/>
    <row r="393" ht="12.75" hidden="1" customHeight="1"/>
    <row r="394" ht="12.75" hidden="1" customHeight="1"/>
    <row r="395" ht="12.75" hidden="1" customHeight="1"/>
    <row r="396" ht="12.75" hidden="1" customHeight="1"/>
    <row r="397" ht="12.75" hidden="1" customHeight="1"/>
    <row r="398" ht="12.75" hidden="1" customHeight="1"/>
    <row r="399" ht="12.75" hidden="1" customHeight="1"/>
    <row r="400" ht="12.75" hidden="1" customHeight="1"/>
    <row r="401" ht="12.75" hidden="1" customHeight="1"/>
    <row r="402" ht="12.75" hidden="1" customHeight="1"/>
    <row r="403" ht="12.75" hidden="1" customHeight="1"/>
    <row r="404" ht="12.75" hidden="1" customHeight="1"/>
    <row r="405" ht="12.75" hidden="1" customHeight="1"/>
    <row r="406" ht="12.75" hidden="1" customHeight="1"/>
    <row r="407" ht="12.75" hidden="1" customHeight="1"/>
    <row r="408" ht="12.75" hidden="1" customHeight="1"/>
    <row r="409" ht="12.75" hidden="1" customHeight="1"/>
    <row r="410" ht="12.75" hidden="1" customHeight="1"/>
    <row r="411" ht="12.75" hidden="1" customHeight="1"/>
    <row r="412" ht="12.75" hidden="1" customHeight="1"/>
    <row r="413" ht="12.75" hidden="1" customHeight="1"/>
    <row r="414" ht="12.75" hidden="1" customHeight="1"/>
    <row r="415" ht="12.75" hidden="1" customHeight="1"/>
    <row r="416" ht="12.75" hidden="1" customHeight="1"/>
    <row r="417" ht="12.75" hidden="1" customHeight="1"/>
    <row r="418" ht="12.75" hidden="1" customHeight="1"/>
    <row r="419" ht="12.75" hidden="1" customHeight="1"/>
    <row r="420" ht="12.75" hidden="1" customHeight="1"/>
    <row r="421" ht="12.75" hidden="1" customHeight="1"/>
    <row r="422" ht="12.75" hidden="1" customHeight="1"/>
    <row r="423" ht="12.75" hidden="1" customHeight="1"/>
    <row r="424" ht="12.75" hidden="1" customHeight="1"/>
    <row r="425" ht="12.75" hidden="1" customHeight="1"/>
    <row r="426" ht="12.75" hidden="1" customHeight="1"/>
    <row r="427" ht="12.75" hidden="1" customHeight="1"/>
    <row r="428" ht="12.75" hidden="1" customHeight="1"/>
    <row r="429" ht="12.75" hidden="1" customHeight="1"/>
    <row r="430" ht="12.75" hidden="1" customHeight="1"/>
    <row r="431" ht="12.75" hidden="1" customHeight="1"/>
    <row r="432" ht="12.75" hidden="1" customHeight="1"/>
    <row r="433" ht="12.75" hidden="1" customHeight="1"/>
    <row r="434" ht="12.75" hidden="1" customHeight="1"/>
    <row r="435" ht="12.75" hidden="1" customHeight="1"/>
    <row r="436" ht="12.75" hidden="1" customHeight="1"/>
    <row r="437" ht="12.75" hidden="1" customHeight="1"/>
    <row r="438" ht="12.75" hidden="1" customHeight="1"/>
    <row r="439" ht="12.75" hidden="1" customHeight="1"/>
    <row r="440" ht="12.75" hidden="1" customHeight="1"/>
    <row r="441" ht="12.75" hidden="1" customHeight="1"/>
    <row r="442" ht="12.75" hidden="1" customHeight="1"/>
    <row r="443" ht="12.75" hidden="1" customHeight="1"/>
    <row r="444" ht="12.75" hidden="1" customHeight="1"/>
    <row r="445" ht="12.75" hidden="1" customHeight="1"/>
    <row r="446" ht="12.75" hidden="1" customHeight="1"/>
    <row r="447" ht="12.75" hidden="1" customHeight="1"/>
    <row r="448" ht="12.75" hidden="1" customHeight="1"/>
    <row r="449" ht="12.75" hidden="1" customHeight="1"/>
    <row r="450" ht="12.75" hidden="1" customHeight="1"/>
    <row r="451" ht="12.75" hidden="1" customHeight="1"/>
    <row r="452" ht="12.75" hidden="1" customHeight="1"/>
    <row r="453" ht="12.75" hidden="1" customHeight="1"/>
    <row r="454" ht="12.75" hidden="1" customHeight="1"/>
    <row r="455" ht="12.75" hidden="1" customHeight="1"/>
    <row r="456" ht="12.75" hidden="1" customHeight="1"/>
    <row r="457" ht="12.75" hidden="1" customHeight="1"/>
    <row r="458" ht="12.75" hidden="1" customHeight="1"/>
    <row r="459" ht="12.75" hidden="1" customHeight="1"/>
    <row r="460" ht="12.75" hidden="1" customHeight="1"/>
    <row r="461" ht="12.75" hidden="1" customHeight="1"/>
    <row r="462" ht="12.75" hidden="1" customHeight="1"/>
    <row r="463" ht="12.75" hidden="1" customHeight="1"/>
    <row r="464" ht="12.75" hidden="1" customHeight="1"/>
    <row r="465" ht="12.75" hidden="1" customHeight="1"/>
    <row r="466" ht="12.75" hidden="1" customHeight="1"/>
    <row r="467" ht="12.75" hidden="1" customHeight="1"/>
    <row r="468" ht="12.75" hidden="1" customHeight="1"/>
    <row r="469" ht="12.75" hidden="1" customHeight="1"/>
    <row r="470" ht="12.75" hidden="1" customHeight="1"/>
    <row r="471" ht="12.75" hidden="1" customHeight="1"/>
    <row r="472" ht="12.75" hidden="1" customHeight="1"/>
    <row r="473" ht="12.75" hidden="1" customHeight="1"/>
    <row r="474" ht="12.75" hidden="1" customHeight="1"/>
    <row r="475" ht="12.75" hidden="1" customHeight="1"/>
    <row r="476" ht="12.75" hidden="1" customHeight="1"/>
    <row r="477" ht="12.75" hidden="1" customHeight="1"/>
    <row r="478" ht="12.75" hidden="1" customHeight="1"/>
    <row r="479" ht="12.75" hidden="1" customHeight="1"/>
    <row r="480" ht="12.75" hidden="1" customHeight="1"/>
    <row r="481" ht="12.75" hidden="1" customHeight="1"/>
    <row r="482" ht="12.75" hidden="1" customHeight="1"/>
    <row r="483" ht="12.75" hidden="1" customHeight="1"/>
    <row r="484" ht="12.75" hidden="1" customHeight="1"/>
    <row r="485" ht="12.75" hidden="1" customHeight="1"/>
    <row r="486" ht="12.75" hidden="1" customHeight="1"/>
    <row r="487" ht="12.75" hidden="1" customHeight="1"/>
    <row r="488" ht="12.75" hidden="1" customHeight="1"/>
    <row r="489" ht="12.75" hidden="1" customHeight="1"/>
    <row r="490" ht="12.75" hidden="1" customHeight="1"/>
    <row r="491" ht="12.75" hidden="1" customHeight="1"/>
    <row r="492" ht="12.75" hidden="1" customHeight="1"/>
    <row r="493" ht="12.75" hidden="1" customHeight="1"/>
    <row r="494" ht="12.75" hidden="1" customHeight="1"/>
    <row r="495" ht="12.75" hidden="1" customHeight="1"/>
    <row r="496" ht="12.75" hidden="1" customHeight="1"/>
    <row r="497" ht="12.75" hidden="1" customHeight="1"/>
    <row r="498" ht="12.75" hidden="1" customHeight="1"/>
    <row r="499" ht="12.75" hidden="1" customHeight="1"/>
    <row r="500" ht="12.75" hidden="1" customHeight="1"/>
    <row r="501" ht="12.75" hidden="1" customHeight="1"/>
    <row r="502" ht="12.75" hidden="1" customHeight="1"/>
    <row r="503" ht="12.75" hidden="1" customHeight="1"/>
    <row r="504" ht="12.75" hidden="1" customHeight="1"/>
    <row r="505" ht="12.75" hidden="1" customHeight="1"/>
    <row r="506" ht="12.75" hidden="1" customHeight="1"/>
    <row r="507" ht="12.75" hidden="1" customHeight="1"/>
    <row r="508" ht="12.75" hidden="1" customHeight="1"/>
    <row r="509" ht="12.75" hidden="1" customHeight="1"/>
    <row r="510" ht="12.75" hidden="1" customHeight="1"/>
    <row r="511" ht="12.75" hidden="1" customHeight="1"/>
    <row r="512" ht="12.75" hidden="1" customHeight="1"/>
    <row r="513" ht="12.75" hidden="1" customHeight="1"/>
    <row r="514" ht="12.75" hidden="1" customHeight="1"/>
    <row r="515" ht="12.75" hidden="1" customHeight="1"/>
    <row r="516" ht="12.75" hidden="1" customHeight="1"/>
    <row r="517" ht="12.75" hidden="1" customHeight="1"/>
    <row r="518" ht="12.75" hidden="1" customHeight="1"/>
    <row r="519" ht="12.75" hidden="1" customHeight="1"/>
    <row r="520" ht="12.75" hidden="1" customHeight="1"/>
    <row r="521" ht="12.75" hidden="1" customHeight="1"/>
    <row r="522" ht="12.75" hidden="1" customHeight="1"/>
    <row r="523" ht="12.75" hidden="1" customHeight="1"/>
    <row r="524" ht="12.75" hidden="1" customHeight="1"/>
    <row r="525" ht="12.75" hidden="1" customHeight="1"/>
    <row r="526" ht="12.75" hidden="1" customHeight="1"/>
    <row r="527" ht="12.75" hidden="1" customHeight="1"/>
    <row r="528" ht="12.75" hidden="1" customHeight="1"/>
    <row r="529" ht="12.75" hidden="1" customHeight="1"/>
    <row r="530" ht="12.75" hidden="1" customHeight="1"/>
    <row r="531" ht="12.75" hidden="1" customHeight="1"/>
    <row r="532" ht="12.75" hidden="1" customHeight="1"/>
    <row r="533" ht="12.75" hidden="1" customHeight="1"/>
    <row r="534" ht="12.75" hidden="1" customHeight="1"/>
    <row r="535" ht="12.75" hidden="1" customHeight="1"/>
    <row r="536" ht="12.75" hidden="1" customHeight="1"/>
    <row r="537" ht="12.75" hidden="1" customHeight="1"/>
    <row r="538" ht="12.75" hidden="1" customHeight="1"/>
    <row r="539" ht="12.75" hidden="1" customHeight="1"/>
    <row r="540" ht="12.75" hidden="1" customHeight="1"/>
    <row r="541" ht="12.75" hidden="1" customHeight="1"/>
    <row r="542" ht="12.75" hidden="1" customHeight="1"/>
    <row r="543" ht="12.75" hidden="1" customHeight="1"/>
    <row r="544" ht="12.75" hidden="1" customHeight="1"/>
    <row r="545" ht="12.75" hidden="1" customHeight="1"/>
    <row r="546" ht="12.75" hidden="1" customHeight="1"/>
    <row r="547" ht="12.75" hidden="1" customHeight="1"/>
    <row r="548" ht="12.75" hidden="1" customHeight="1"/>
    <row r="549" ht="12.75" hidden="1" customHeight="1"/>
    <row r="550" ht="12.75" hidden="1" customHeight="1"/>
    <row r="551" ht="12.75" hidden="1" customHeight="1"/>
    <row r="552" ht="12.75" hidden="1" customHeight="1"/>
    <row r="553" ht="12.75" hidden="1" customHeight="1"/>
    <row r="554" ht="12.75" hidden="1" customHeight="1"/>
    <row r="555" ht="12.75" hidden="1" customHeight="1"/>
    <row r="556" ht="12.75" hidden="1" customHeight="1"/>
    <row r="557" ht="12.75" hidden="1" customHeight="1"/>
    <row r="558" ht="12.75" hidden="1" customHeight="1"/>
    <row r="559" ht="12.75" hidden="1" customHeight="1"/>
    <row r="560" ht="12.75" hidden="1" customHeight="1"/>
    <row r="561" ht="12.75" hidden="1" customHeight="1"/>
    <row r="562" ht="12.75" hidden="1" customHeight="1"/>
    <row r="563" ht="12.75" hidden="1" customHeight="1"/>
    <row r="564" ht="12.75" hidden="1" customHeight="1"/>
    <row r="565" ht="12.75" hidden="1" customHeight="1"/>
    <row r="566" ht="12.75" hidden="1" customHeight="1"/>
    <row r="567" ht="12.75" hidden="1" customHeight="1"/>
    <row r="568" ht="12.75" hidden="1" customHeight="1"/>
    <row r="569" ht="12.75" hidden="1" customHeight="1"/>
    <row r="570" ht="12.75" hidden="1" customHeight="1"/>
    <row r="571" ht="12.75" hidden="1" customHeight="1"/>
    <row r="572" ht="12.75" hidden="1" customHeight="1"/>
    <row r="573" ht="12.75" hidden="1" customHeight="1"/>
    <row r="574" ht="12.75" hidden="1" customHeight="1"/>
    <row r="575" ht="12.75" hidden="1" customHeight="1"/>
    <row r="576" ht="12.75" hidden="1" customHeight="1"/>
    <row r="577" ht="12.75" hidden="1" customHeight="1"/>
    <row r="578" ht="12.75" hidden="1" customHeight="1"/>
    <row r="579" ht="12.75" hidden="1" customHeight="1"/>
    <row r="580" ht="12.75" hidden="1" customHeight="1"/>
    <row r="581" ht="12.75" hidden="1" customHeight="1"/>
    <row r="582" ht="12.75" hidden="1" customHeight="1"/>
    <row r="583" ht="12.75" hidden="1" customHeight="1"/>
    <row r="584" ht="12.75" hidden="1" customHeight="1"/>
    <row r="585" ht="12.75" hidden="1" customHeight="1"/>
    <row r="586" ht="12.75" hidden="1" customHeight="1"/>
    <row r="587" ht="12.75" hidden="1" customHeight="1"/>
    <row r="588" ht="12.75" hidden="1" customHeight="1"/>
    <row r="589" ht="12.75" hidden="1" customHeight="1"/>
    <row r="590" ht="12.75" hidden="1" customHeight="1"/>
    <row r="591" ht="12.75" hidden="1" customHeight="1"/>
    <row r="592" ht="12.75" hidden="1" customHeight="1"/>
    <row r="593" ht="12.75" hidden="1" customHeight="1"/>
    <row r="594" ht="12.75" hidden="1" customHeight="1"/>
    <row r="595" ht="12.75" hidden="1" customHeight="1"/>
    <row r="596" ht="12.75" hidden="1" customHeight="1"/>
    <row r="597" ht="12.75" hidden="1" customHeight="1"/>
    <row r="598" ht="12.75" hidden="1" customHeight="1"/>
    <row r="599" ht="12.75" hidden="1" customHeight="1"/>
    <row r="600" ht="12.75" hidden="1" customHeight="1"/>
    <row r="601" ht="12.75" hidden="1" customHeight="1"/>
    <row r="602" ht="12.75" hidden="1" customHeight="1"/>
    <row r="603" ht="12.75" hidden="1" customHeight="1"/>
    <row r="604" ht="12.75" hidden="1" customHeight="1"/>
    <row r="605" ht="12.75" hidden="1" customHeight="1"/>
    <row r="606" ht="12.75" hidden="1" customHeight="1"/>
    <row r="607" ht="12.75" hidden="1" customHeight="1"/>
    <row r="608" ht="12.75" hidden="1" customHeight="1"/>
  </sheetData>
  <sheetProtection password="C79A" sheet="1" objects="1" scenarios="1"/>
  <mergeCells count="213">
    <mergeCell ref="C55:H55"/>
    <mergeCell ref="C54:H54"/>
    <mergeCell ref="C91:H91"/>
    <mergeCell ref="C83:H83"/>
    <mergeCell ref="B72:L72"/>
    <mergeCell ref="C80:H80"/>
    <mergeCell ref="C89:H89"/>
    <mergeCell ref="C51:H51"/>
    <mergeCell ref="C52:H52"/>
    <mergeCell ref="C53:H53"/>
    <mergeCell ref="C56:H56"/>
    <mergeCell ref="C57:H57"/>
    <mergeCell ref="C46:H46"/>
    <mergeCell ref="C47:H47"/>
    <mergeCell ref="C49:H49"/>
    <mergeCell ref="C50:H50"/>
    <mergeCell ref="C162:H162"/>
    <mergeCell ref="C70:H70"/>
    <mergeCell ref="C71:H71"/>
    <mergeCell ref="C143:H143"/>
    <mergeCell ref="C145:H145"/>
    <mergeCell ref="C94:H94"/>
    <mergeCell ref="C189:H189"/>
    <mergeCell ref="D201:E201"/>
    <mergeCell ref="D202:E202"/>
    <mergeCell ref="D198:H198"/>
    <mergeCell ref="B199:C199"/>
    <mergeCell ref="B202:C202"/>
    <mergeCell ref="D203:G203"/>
    <mergeCell ref="K2:L2"/>
    <mergeCell ref="B4:L4"/>
    <mergeCell ref="B5:L5"/>
    <mergeCell ref="B6:L6"/>
    <mergeCell ref="B3:C3"/>
    <mergeCell ref="K3:L3"/>
    <mergeCell ref="B7:C7"/>
    <mergeCell ref="D7:L7"/>
    <mergeCell ref="B8:C8"/>
    <mergeCell ref="G8:L8"/>
    <mergeCell ref="B196:D196"/>
    <mergeCell ref="E196:H196"/>
    <mergeCell ref="J196:L196"/>
    <mergeCell ref="B10:C10"/>
    <mergeCell ref="B9:C9"/>
    <mergeCell ref="D9:L9"/>
    <mergeCell ref="D10:F10"/>
    <mergeCell ref="C193:H193"/>
    <mergeCell ref="I184:I185"/>
    <mergeCell ref="B11:C11"/>
    <mergeCell ref="B12:C12"/>
    <mergeCell ref="K12:L12"/>
    <mergeCell ref="J184:K184"/>
    <mergeCell ref="L184:L185"/>
    <mergeCell ref="C190:H190"/>
    <mergeCell ref="C92:H92"/>
    <mergeCell ref="C93:H93"/>
    <mergeCell ref="C186:H186"/>
    <mergeCell ref="C187:H187"/>
    <mergeCell ref="C99:H99"/>
    <mergeCell ref="C100:H100"/>
    <mergeCell ref="C109:H109"/>
    <mergeCell ref="C110:H110"/>
    <mergeCell ref="C111:H111"/>
    <mergeCell ref="J198:L198"/>
    <mergeCell ref="C191:H191"/>
    <mergeCell ref="C194:H194"/>
    <mergeCell ref="B192:H192"/>
    <mergeCell ref="C188:H188"/>
    <mergeCell ref="C82:H82"/>
    <mergeCell ref="C75:H75"/>
    <mergeCell ref="C81:H81"/>
    <mergeCell ref="C73:H73"/>
    <mergeCell ref="C79:H79"/>
    <mergeCell ref="B184:H185"/>
    <mergeCell ref="C95:H95"/>
    <mergeCell ref="C96:H96"/>
    <mergeCell ref="C97:H97"/>
    <mergeCell ref="C98:H98"/>
    <mergeCell ref="C90:H90"/>
    <mergeCell ref="C87:H87"/>
    <mergeCell ref="C88:H88"/>
    <mergeCell ref="B18:L18"/>
    <mergeCell ref="C65:H65"/>
    <mergeCell ref="C66:H66"/>
    <mergeCell ref="C86:H86"/>
    <mergeCell ref="C84:H84"/>
    <mergeCell ref="C85:H85"/>
    <mergeCell ref="C74:H74"/>
    <mergeCell ref="C58:H58"/>
    <mergeCell ref="C76:H76"/>
    <mergeCell ref="C77:H77"/>
    <mergeCell ref="C78:H78"/>
    <mergeCell ref="C67:H67"/>
    <mergeCell ref="C68:H68"/>
    <mergeCell ref="C69:H69"/>
    <mergeCell ref="C17:H17"/>
    <mergeCell ref="C63:H63"/>
    <mergeCell ref="C64:H64"/>
    <mergeCell ref="C59:H59"/>
    <mergeCell ref="C60:H60"/>
    <mergeCell ref="C61:H61"/>
    <mergeCell ref="C62:H62"/>
    <mergeCell ref="C38:H38"/>
    <mergeCell ref="C48:H48"/>
    <mergeCell ref="C39:H39"/>
    <mergeCell ref="I13:J13"/>
    <mergeCell ref="B200:C200"/>
    <mergeCell ref="B201:C201"/>
    <mergeCell ref="C27:H27"/>
    <mergeCell ref="C45:H45"/>
    <mergeCell ref="C40:H40"/>
    <mergeCell ref="C41:H41"/>
    <mergeCell ref="C42:H42"/>
    <mergeCell ref="C44:H44"/>
    <mergeCell ref="C43:H43"/>
    <mergeCell ref="C25:H25"/>
    <mergeCell ref="C35:H35"/>
    <mergeCell ref="C36:H36"/>
    <mergeCell ref="C37:H37"/>
    <mergeCell ref="C26:H26"/>
    <mergeCell ref="C30:H30"/>
    <mergeCell ref="C34:H34"/>
    <mergeCell ref="C31:H31"/>
    <mergeCell ref="C32:H32"/>
    <mergeCell ref="C33:H33"/>
    <mergeCell ref="B15:D15"/>
    <mergeCell ref="C28:H28"/>
    <mergeCell ref="C29:H29"/>
    <mergeCell ref="C19:H19"/>
    <mergeCell ref="C20:H20"/>
    <mergeCell ref="C21:H21"/>
    <mergeCell ref="C22:H22"/>
    <mergeCell ref="C23:H23"/>
    <mergeCell ref="C24:H24"/>
    <mergeCell ref="C16:H16"/>
    <mergeCell ref="B203:C203"/>
    <mergeCell ref="C101:H101"/>
    <mergeCell ref="C102:H102"/>
    <mergeCell ref="C103:H103"/>
    <mergeCell ref="C104:H104"/>
    <mergeCell ref="C105:H105"/>
    <mergeCell ref="C106:H106"/>
    <mergeCell ref="C107:H107"/>
    <mergeCell ref="C108:H108"/>
    <mergeCell ref="C122:H122"/>
    <mergeCell ref="C123:H123"/>
    <mergeCell ref="C112:H112"/>
    <mergeCell ref="C113:H113"/>
    <mergeCell ref="C114:H114"/>
    <mergeCell ref="C115:H115"/>
    <mergeCell ref="C116:H116"/>
    <mergeCell ref="C117:H117"/>
    <mergeCell ref="C118:H118"/>
    <mergeCell ref="C119:H119"/>
    <mergeCell ref="C120:H120"/>
    <mergeCell ref="C121:H121"/>
    <mergeCell ref="C134:H134"/>
    <mergeCell ref="C135:H135"/>
    <mergeCell ref="C124:H124"/>
    <mergeCell ref="C125:H125"/>
    <mergeCell ref="C126:H126"/>
    <mergeCell ref="C127:H127"/>
    <mergeCell ref="C128:H128"/>
    <mergeCell ref="C129:H129"/>
    <mergeCell ref="C130:H130"/>
    <mergeCell ref="C131:H131"/>
    <mergeCell ref="C132:H132"/>
    <mergeCell ref="C133:H133"/>
    <mergeCell ref="C140:H140"/>
    <mergeCell ref="C136:H136"/>
    <mergeCell ref="C137:H137"/>
    <mergeCell ref="C138:H138"/>
    <mergeCell ref="C139:H139"/>
    <mergeCell ref="C152:H152"/>
    <mergeCell ref="C141:H141"/>
    <mergeCell ref="C142:H142"/>
    <mergeCell ref="C144:H144"/>
    <mergeCell ref="C151:H151"/>
    <mergeCell ref="C147:H147"/>
    <mergeCell ref="C148:H148"/>
    <mergeCell ref="C149:H149"/>
    <mergeCell ref="C150:H150"/>
    <mergeCell ref="C146:H146"/>
    <mergeCell ref="C153:H153"/>
    <mergeCell ref="C154:H154"/>
    <mergeCell ref="C164:H164"/>
    <mergeCell ref="C155:H155"/>
    <mergeCell ref="C156:H156"/>
    <mergeCell ref="C159:H159"/>
    <mergeCell ref="C160:H160"/>
    <mergeCell ref="C163:H163"/>
    <mergeCell ref="C158:H158"/>
    <mergeCell ref="C161:H161"/>
    <mergeCell ref="C183:H183"/>
    <mergeCell ref="C180:H180"/>
    <mergeCell ref="C181:H181"/>
    <mergeCell ref="C179:H179"/>
    <mergeCell ref="C166:H166"/>
    <mergeCell ref="C157:H157"/>
    <mergeCell ref="C182:H182"/>
    <mergeCell ref="C169:H169"/>
    <mergeCell ref="C170:H170"/>
    <mergeCell ref="C172:H172"/>
    <mergeCell ref="C171:H171"/>
    <mergeCell ref="B175:L175"/>
    <mergeCell ref="C176:H176"/>
    <mergeCell ref="C177:H177"/>
    <mergeCell ref="C178:H178"/>
    <mergeCell ref="C167:H167"/>
    <mergeCell ref="C168:H168"/>
    <mergeCell ref="C165:H165"/>
    <mergeCell ref="C173:H173"/>
    <mergeCell ref="C174:H174"/>
  </mergeCells>
  <phoneticPr fontId="13" type="noConversion"/>
  <conditionalFormatting sqref="J194:K194 J179:K179 J165:K169 J51:K51 J19:K20 J23:K23 J26:K26 J29:K30 J39:K39 J173:K174 J58:K59 J63:K63 J73:K75 J81:K81 J86:K87 J91:K91 J96:K96 J101:K101 J106:K106 J116:K116 J121:K121 J128:K128 J130:K130 J134:K134 J67:K67 J147:K148 J153:K153 J144:K144 J42:K43 J48:K48 J139:K140 J158:K158 J55:K55">
    <cfRule type="cellIs" dxfId="16" priority="1" stopIfTrue="1" operator="lessThan">
      <formula>0</formula>
    </cfRule>
  </conditionalFormatting>
  <conditionalFormatting sqref="J193:K193 J186:K191 J21:K22 J24:K25 J27:K28 J31:K38 J40:K41 J60:K62 J64:K66 J159:K164 J76:K80 J82:K85 J88:K90 J92:K95 J97:K100 J102:K105 J107:K115 J117:K120 J122:K127 J129:K129 J131:K133 J135:K138 J68:K71 J149:K152 J154:K157 J145:K146 J170:K172 J176:K178 J180:K183 J44:K47 J49:K50 J141:K143 J52:K54 J56:K57">
    <cfRule type="cellIs" dxfId="15" priority="4" stopIfTrue="1" operator="lessThan">
      <formula>0</formula>
    </cfRule>
    <cfRule type="cellIs" dxfId="14" priority="5" stopIfTrue="1" operator="notEqual">
      <formula>ROUND(J21,0)</formula>
    </cfRule>
  </conditionalFormatting>
  <conditionalFormatting sqref="D7:L7">
    <cfRule type="cellIs" dxfId="13" priority="9" stopIfTrue="1" operator="equal">
      <formula>"(za ovo razdoblje i ovu vrstu obveznika obrazac se ne popunjava)"</formula>
    </cfRule>
  </conditionalFormatting>
  <conditionalFormatting sqref="B6:L6">
    <cfRule type="cellIs" dxfId="12" priority="10" stopIfTrue="1" operator="equal">
      <formula>$P$7</formula>
    </cfRule>
  </conditionalFormatting>
  <dataValidations count="1">
    <dataValidation type="whole" operator="greaterThanOrEqual" allowBlank="1" showErrorMessage="1" errorTitle="Nedozvoljen unos" error="Dozvoljen je samo upis pozitivnih cijelih brojeva, ako je iznos nula (tj. nema podatka), upišite nulu" sqref="J193:K194 J186:K191 J73:K174 J176:K183 J19:K71">
      <formula1>0</formula1>
    </dataValidation>
  </dataValidations>
  <hyperlinks>
    <hyperlink ref="J1" location="Kontrole!A1" tooltip="Link na radni list Kontrole" display="Kontrole"/>
    <hyperlink ref="K1" location="Sifre!A1" tooltip="Šifarnici djelatnosti i gradova/općina" display="Šifre"/>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H1" location="GPRIZNPF!A1" tooltip="Link na obrazac G-PR-IZ-NPF" display="G-PR-IZ-NPF"/>
  </hyperlinks>
  <printOptions horizontalCentered="1"/>
  <pageMargins left="0.47244094488188981" right="0.47244094488188981" top="0.78740157480314965" bottom="0.78740157480314965" header="0.59055118110236227" footer="0.59055118110236227"/>
  <pageSetup paperSize="9" scale="76" fitToHeight="0" orientation="portrait"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B1:P232"/>
  <sheetViews>
    <sheetView showGridLines="0" showRowColHeaders="0" tabSelected="1" workbookViewId="0">
      <pane ySplit="1" topLeftCell="A206" activePane="bottomLeft" state="frozen"/>
      <selection pane="bottomLeft"/>
    </sheetView>
  </sheetViews>
  <sheetFormatPr defaultColWidth="0" defaultRowHeight="14.25" zeroHeight="1"/>
  <cols>
    <col min="1" max="1" width="0.85546875" style="118" customWidth="1"/>
    <col min="2" max="2" width="5.7109375" style="118" customWidth="1"/>
    <col min="3" max="8" width="12.7109375" style="118" customWidth="1"/>
    <col min="9" max="9" width="4.28515625" style="118" customWidth="1"/>
    <col min="10" max="11" width="15.7109375" style="118" customWidth="1"/>
    <col min="12" max="12" width="6.7109375" style="118" customWidth="1"/>
    <col min="13" max="13" width="0.85546875" style="118" customWidth="1"/>
    <col min="14" max="16384" width="0" style="118" hidden="1"/>
  </cols>
  <sheetData>
    <row r="1" spans="2:16" s="28" customFormat="1" ht="24.95" customHeight="1">
      <c r="B1" s="220" t="s">
        <v>3034</v>
      </c>
      <c r="C1" s="209" t="s">
        <v>1986</v>
      </c>
      <c r="D1" s="209" t="s">
        <v>1965</v>
      </c>
      <c r="E1" s="209" t="s">
        <v>3035</v>
      </c>
      <c r="F1" s="210" t="s">
        <v>1434</v>
      </c>
      <c r="G1" s="209" t="s">
        <v>438</v>
      </c>
      <c r="H1" s="209" t="s">
        <v>1437</v>
      </c>
      <c r="I1" s="209"/>
      <c r="J1" s="221" t="s">
        <v>1987</v>
      </c>
      <c r="K1" s="247" t="s">
        <v>2460</v>
      </c>
      <c r="L1" s="279"/>
    </row>
    <row r="2" spans="2:16" ht="5.0999999999999996" customHeight="1" thickBot="1">
      <c r="B2" s="130"/>
      <c r="C2" s="131"/>
      <c r="D2" s="131"/>
      <c r="E2" s="131"/>
      <c r="F2" s="131"/>
      <c r="G2" s="131"/>
      <c r="H2" s="131"/>
      <c r="I2" s="131"/>
      <c r="J2" s="131"/>
      <c r="K2" s="432"/>
      <c r="L2" s="432"/>
    </row>
    <row r="3" spans="2:16" s="27" customFormat="1" ht="30" customHeight="1" thickBot="1">
      <c r="B3" s="438" t="s">
        <v>2100</v>
      </c>
      <c r="C3" s="439"/>
      <c r="D3" s="132"/>
      <c r="E3" s="132"/>
      <c r="F3" s="108"/>
      <c r="G3" s="108"/>
      <c r="H3" s="108"/>
      <c r="I3" s="108"/>
      <c r="J3" s="108"/>
      <c r="K3" s="440" t="s">
        <v>439</v>
      </c>
      <c r="L3" s="441"/>
    </row>
    <row r="4" spans="2:16" s="27" customFormat="1" ht="30" customHeight="1">
      <c r="B4" s="433" t="s">
        <v>529</v>
      </c>
      <c r="C4" s="434"/>
      <c r="D4" s="434"/>
      <c r="E4" s="434"/>
      <c r="F4" s="434"/>
      <c r="G4" s="434"/>
      <c r="H4" s="434"/>
      <c r="I4" s="434"/>
      <c r="J4" s="434"/>
      <c r="K4" s="434"/>
      <c r="L4" s="434"/>
    </row>
    <row r="5" spans="2:16" s="27" customFormat="1" ht="7.5" customHeight="1">
      <c r="B5" s="435"/>
      <c r="C5" s="436"/>
      <c r="D5" s="436"/>
      <c r="E5" s="436"/>
      <c r="F5" s="436"/>
      <c r="G5" s="436"/>
      <c r="H5" s="436"/>
      <c r="I5" s="436"/>
      <c r="J5" s="436"/>
      <c r="K5" s="436"/>
      <c r="L5" s="436"/>
    </row>
    <row r="6" spans="2:16" s="30" customFormat="1" ht="19.5" customHeight="1">
      <c r="B6" s="437" t="str">
        <f>IF(OR(RefStr!J15="",RefStr!J19=""),P7,IF(RefStr!O4=1,"Stanje na dan: "&amp; TEXT(RefStr!G5,"dd.MM.YYYY."),P6))</f>
        <v>Stanje na dan: 31.12.2022.</v>
      </c>
      <c r="C6" s="436"/>
      <c r="D6" s="436"/>
      <c r="E6" s="436"/>
      <c r="F6" s="436"/>
      <c r="G6" s="436"/>
      <c r="H6" s="436"/>
      <c r="I6" s="436"/>
      <c r="J6" s="436"/>
      <c r="K6" s="436"/>
      <c r="L6" s="436"/>
      <c r="P6" s="264" t="s">
        <v>1289</v>
      </c>
    </row>
    <row r="7" spans="2:16" ht="18" customHeight="1" thickBot="1">
      <c r="B7" s="416" t="s">
        <v>2437</v>
      </c>
      <c r="C7" s="442"/>
      <c r="D7" s="443" t="str">
        <f>IF(RefStr!O4=1,IF(RefStr!C7&lt;&gt;"",RefStr!C7,""),"")</f>
        <v>GRADSKO DRUŠTVO CRVENOG KRIŽA GRUBIŠNO POLJE</v>
      </c>
      <c r="E7" s="444"/>
      <c r="F7" s="444"/>
      <c r="G7" s="444"/>
      <c r="H7" s="444"/>
      <c r="I7" s="444"/>
      <c r="J7" s="444"/>
      <c r="K7" s="444"/>
      <c r="L7" s="444"/>
      <c r="P7" s="27" t="s">
        <v>188</v>
      </c>
    </row>
    <row r="8" spans="2:16" ht="18" customHeight="1" thickBot="1">
      <c r="B8" s="416" t="s">
        <v>606</v>
      </c>
      <c r="C8" s="416"/>
      <c r="D8" s="231">
        <f>IF(RefStr!O4=1,IF(RefStr!C9&lt;&gt;"",RefStr!C9,""),"")</f>
        <v>43290</v>
      </c>
      <c r="E8" s="121"/>
      <c r="F8" s="128" t="s">
        <v>609</v>
      </c>
      <c r="G8" s="423" t="str">
        <f>IF(RefStr!O4=1,IF(RefStr!E9&lt;&gt;"",RefStr!E9,""), "")</f>
        <v>GRUBIŠNO POLJE</v>
      </c>
      <c r="H8" s="424"/>
      <c r="I8" s="424"/>
      <c r="J8" s="424"/>
      <c r="K8" s="424"/>
      <c r="L8" s="424"/>
    </row>
    <row r="9" spans="2:16" ht="18" customHeight="1" thickBot="1">
      <c r="B9" s="416" t="s">
        <v>2438</v>
      </c>
      <c r="C9" s="416"/>
      <c r="D9" s="423" t="str">
        <f>IF(RefStr!O4=1,IF(RefStr!C11&lt;&gt;"",RefStr!C11,""), "")</f>
        <v>4. STUDENOG 1991.  BR.1</v>
      </c>
      <c r="E9" s="423"/>
      <c r="F9" s="423"/>
      <c r="G9" s="423"/>
      <c r="H9" s="423"/>
      <c r="I9" s="423"/>
      <c r="J9" s="423"/>
      <c r="K9" s="423"/>
      <c r="L9" s="423"/>
    </row>
    <row r="10" spans="2:16" ht="18" customHeight="1" thickBot="1">
      <c r="B10" s="416" t="s">
        <v>131</v>
      </c>
      <c r="C10" s="416" t="s">
        <v>1427</v>
      </c>
      <c r="D10" s="428" t="str">
        <f>IF(RefStr!O4=1,IF(RefStr!C13&lt;&gt;"",RefStr!C13,""), "")</f>
        <v>HR6423400091110073867</v>
      </c>
      <c r="E10" s="429"/>
      <c r="F10" s="429"/>
      <c r="G10" s="122"/>
      <c r="H10" s="122"/>
      <c r="I10" s="136"/>
      <c r="J10" s="128" t="s">
        <v>1311</v>
      </c>
      <c r="K10" s="227">
        <f>IF(RefStr!O4=1,IF(RefStr!J9&lt;&gt;"",RefStr!J9,""), "")</f>
        <v>71048</v>
      </c>
      <c r="L10" s="136"/>
    </row>
    <row r="11" spans="2:16" ht="18" customHeight="1" thickBot="1">
      <c r="B11" s="396" t="s">
        <v>2440</v>
      </c>
      <c r="C11" s="397"/>
      <c r="D11" s="120" t="str">
        <f>IF(RefStr!O4=1,IF(RefStr!C15&lt;&gt;"",RefStr!C15,""), "")</f>
        <v>8899</v>
      </c>
      <c r="E11" s="232" t="str">
        <f>IF(RefStr!D15&lt;&gt;"",RefStr!D15,"")</f>
        <v>Ostale djelatnosti socijalne skrbi bez smještaja, d. n.</v>
      </c>
      <c r="F11" s="123"/>
      <c r="G11" s="136"/>
      <c r="H11" s="136"/>
      <c r="I11" s="137"/>
      <c r="J11" s="208" t="s">
        <v>2062</v>
      </c>
      <c r="K11" s="226" t="str">
        <f>IF(RefStr!O4=1,IF(RefStr!J11&lt;&gt;"",RefStr!J11,""), "")</f>
        <v>03082377</v>
      </c>
      <c r="L11" s="136"/>
    </row>
    <row r="12" spans="2:16" ht="18" customHeight="1" thickBot="1">
      <c r="B12" s="416" t="s">
        <v>1429</v>
      </c>
      <c r="C12" s="397"/>
      <c r="D12" s="124">
        <f>IF(RefStr!O4=1,IF(RefStr!C17&lt;&gt;"",RefStr!C17,""), "")</f>
        <v>139</v>
      </c>
      <c r="E12" s="233" t="str">
        <f>IF(RefStr!D17&lt;&gt;"",RefStr!D17,"")</f>
        <v>Grad/općina: GRUBIŠNO POLJE</v>
      </c>
      <c r="F12" s="125"/>
      <c r="G12" s="122"/>
      <c r="H12" s="122"/>
      <c r="I12" s="126"/>
      <c r="J12" s="208" t="s">
        <v>1312</v>
      </c>
      <c r="K12" s="417">
        <f>IF(RefStr!O4=1,IF(RefStr!J13&lt;&gt;"",RefStr!J13,""), "")</f>
        <v>27620013350</v>
      </c>
      <c r="L12" s="418"/>
    </row>
    <row r="13" spans="2:16" ht="18" customHeight="1" thickBot="1">
      <c r="B13" s="136"/>
      <c r="C13" s="127"/>
      <c r="D13" s="262"/>
      <c r="E13" s="263"/>
      <c r="F13" s="263"/>
      <c r="G13" s="263"/>
      <c r="H13" s="263"/>
      <c r="I13" s="396" t="s">
        <v>1428</v>
      </c>
      <c r="J13" s="397"/>
      <c r="K13" s="133" t="str">
        <f>IF(RefStr!O4=1,IF(RefStr!J15&lt;&gt;"",RefStr!J15,""), "")</f>
        <v>2022-12</v>
      </c>
      <c r="L13" s="136"/>
    </row>
    <row r="14" spans="2:16" ht="18" customHeight="1" thickBot="1">
      <c r="B14" s="128"/>
      <c r="C14" s="128"/>
      <c r="D14" s="263"/>
      <c r="E14" s="263"/>
      <c r="F14" s="263"/>
      <c r="G14" s="263"/>
      <c r="H14" s="263"/>
      <c r="I14" s="138"/>
      <c r="J14" s="208" t="s">
        <v>2439</v>
      </c>
      <c r="K14" s="230">
        <f>IF(RefStr!O4=1,IF(RefStr!J17&lt;&gt;"",RefStr!J17,""), "")</f>
        <v>7</v>
      </c>
      <c r="L14" s="129"/>
    </row>
    <row r="15" spans="2:16" s="27" customFormat="1" ht="15" customHeight="1">
      <c r="B15" s="387" t="str">
        <f xml:space="preserve"> "Verzija Excel datoteke: " &amp; MID(PraviPod707!G30,1,1) &amp; "." &amp; MID(PraviPod707!G30,2,1) &amp; "." &amp; MID(PraviPod707!G30,3,1) &amp; "."</f>
        <v>Verzija Excel datoteke: 6.0.3.</v>
      </c>
      <c r="C15" s="388"/>
      <c r="D15" s="388"/>
      <c r="E15" s="107"/>
      <c r="F15" s="37"/>
      <c r="G15" s="40"/>
      <c r="H15" s="40"/>
      <c r="I15" s="41"/>
      <c r="J15" s="41"/>
      <c r="K15" s="38"/>
      <c r="L15" s="71" t="s">
        <v>2889</v>
      </c>
      <c r="P15" s="29"/>
    </row>
    <row r="16" spans="2:16" s="27" customFormat="1" ht="35.1" customHeight="1">
      <c r="B16" s="90" t="s">
        <v>2480</v>
      </c>
      <c r="C16" s="393" t="s">
        <v>608</v>
      </c>
      <c r="D16" s="393"/>
      <c r="E16" s="393"/>
      <c r="F16" s="393"/>
      <c r="G16" s="394"/>
      <c r="H16" s="394"/>
      <c r="I16" s="86" t="s">
        <v>607</v>
      </c>
      <c r="J16" s="87" t="s">
        <v>3037</v>
      </c>
      <c r="K16" s="88" t="s">
        <v>1431</v>
      </c>
      <c r="L16" s="89" t="s">
        <v>1102</v>
      </c>
    </row>
    <row r="17" spans="2:12" s="27" customFormat="1" ht="12" customHeight="1">
      <c r="B17" s="72">
        <v>1</v>
      </c>
      <c r="C17" s="401">
        <v>2</v>
      </c>
      <c r="D17" s="402"/>
      <c r="E17" s="402"/>
      <c r="F17" s="402"/>
      <c r="G17" s="402"/>
      <c r="H17" s="402"/>
      <c r="I17" s="73">
        <v>3</v>
      </c>
      <c r="J17" s="73">
        <v>4</v>
      </c>
      <c r="K17" s="72">
        <v>5</v>
      </c>
      <c r="L17" s="72">
        <v>6</v>
      </c>
    </row>
    <row r="18" spans="2:12" s="27" customFormat="1" ht="15" customHeight="1">
      <c r="B18" s="379" t="s">
        <v>530</v>
      </c>
      <c r="C18" s="380"/>
      <c r="D18" s="380"/>
      <c r="E18" s="380"/>
      <c r="F18" s="380"/>
      <c r="G18" s="380"/>
      <c r="H18" s="380"/>
      <c r="I18" s="380"/>
      <c r="J18" s="380"/>
      <c r="K18" s="380"/>
      <c r="L18" s="381"/>
    </row>
    <row r="19" spans="2:12">
      <c r="B19" s="146"/>
      <c r="C19" s="461" t="s">
        <v>1432</v>
      </c>
      <c r="D19" s="462"/>
      <c r="E19" s="462"/>
      <c r="F19" s="462"/>
      <c r="G19" s="462"/>
      <c r="H19" s="462"/>
      <c r="I19" s="147">
        <v>1</v>
      </c>
      <c r="J19" s="148">
        <f>J20+J92</f>
        <v>104329</v>
      </c>
      <c r="K19" s="148">
        <f>K20+K92</f>
        <v>100571</v>
      </c>
      <c r="L19" s="134">
        <f t="shared" ref="L19:L50" si="0">IF(J19&gt;0,IF(K19/J19&gt;=100,"&gt;&gt;100",K19/J19*100),"-")</f>
        <v>96.397933460495167</v>
      </c>
    </row>
    <row r="20" spans="2:12">
      <c r="B20" s="149">
        <v>0</v>
      </c>
      <c r="C20" s="457" t="s">
        <v>531</v>
      </c>
      <c r="D20" s="458"/>
      <c r="E20" s="458"/>
      <c r="F20" s="458"/>
      <c r="G20" s="458"/>
      <c r="H20" s="458"/>
      <c r="I20" s="150">
        <v>2</v>
      </c>
      <c r="J20" s="151">
        <f>J21+J36+J65+J69+J73+J82</f>
        <v>61407</v>
      </c>
      <c r="K20" s="151">
        <f>K21+K36+K65+K69+K73+K82</f>
        <v>47406</v>
      </c>
      <c r="L20" s="152">
        <f t="shared" si="0"/>
        <v>77.199667790317065</v>
      </c>
    </row>
    <row r="21" spans="2:12">
      <c r="B21" s="149" t="s">
        <v>532</v>
      </c>
      <c r="C21" s="457" t="s">
        <v>1453</v>
      </c>
      <c r="D21" s="458"/>
      <c r="E21" s="458"/>
      <c r="F21" s="458"/>
      <c r="G21" s="458"/>
      <c r="H21" s="458"/>
      <c r="I21" s="150">
        <v>3</v>
      </c>
      <c r="J21" s="151">
        <f>J22+J26-J35</f>
        <v>0</v>
      </c>
      <c r="K21" s="151">
        <f>K22+K26-K35</f>
        <v>0</v>
      </c>
      <c r="L21" s="152" t="str">
        <f t="shared" si="0"/>
        <v>-</v>
      </c>
    </row>
    <row r="22" spans="2:12">
      <c r="B22" s="153" t="s">
        <v>1454</v>
      </c>
      <c r="C22" s="459" t="s">
        <v>1455</v>
      </c>
      <c r="D22" s="460"/>
      <c r="E22" s="460"/>
      <c r="F22" s="460"/>
      <c r="G22" s="460"/>
      <c r="H22" s="460"/>
      <c r="I22" s="150">
        <v>4</v>
      </c>
      <c r="J22" s="151">
        <f>SUM(J23:J25)</f>
        <v>0</v>
      </c>
      <c r="K22" s="151">
        <f>SUM(K23:K25)</f>
        <v>0</v>
      </c>
      <c r="L22" s="152" t="str">
        <f t="shared" si="0"/>
        <v>-</v>
      </c>
    </row>
    <row r="23" spans="2:12">
      <c r="B23" s="153" t="s">
        <v>1872</v>
      </c>
      <c r="C23" s="459" t="s">
        <v>1456</v>
      </c>
      <c r="D23" s="460"/>
      <c r="E23" s="460"/>
      <c r="F23" s="460"/>
      <c r="G23" s="460"/>
      <c r="H23" s="460"/>
      <c r="I23" s="150">
        <v>5</v>
      </c>
      <c r="J23" s="154"/>
      <c r="K23" s="155"/>
      <c r="L23" s="152" t="str">
        <f t="shared" si="0"/>
        <v>-</v>
      </c>
    </row>
    <row r="24" spans="2:12">
      <c r="B24" s="153" t="s">
        <v>677</v>
      </c>
      <c r="C24" s="459" t="s">
        <v>1457</v>
      </c>
      <c r="D24" s="460"/>
      <c r="E24" s="460"/>
      <c r="F24" s="460"/>
      <c r="G24" s="460"/>
      <c r="H24" s="460"/>
      <c r="I24" s="150">
        <v>6</v>
      </c>
      <c r="J24" s="154"/>
      <c r="K24" s="155"/>
      <c r="L24" s="152" t="str">
        <f t="shared" si="0"/>
        <v>-</v>
      </c>
    </row>
    <row r="25" spans="2:12">
      <c r="B25" s="153" t="s">
        <v>679</v>
      </c>
      <c r="C25" s="459" t="s">
        <v>1458</v>
      </c>
      <c r="D25" s="460"/>
      <c r="E25" s="460"/>
      <c r="F25" s="460"/>
      <c r="G25" s="460"/>
      <c r="H25" s="460"/>
      <c r="I25" s="150">
        <v>7</v>
      </c>
      <c r="J25" s="154"/>
      <c r="K25" s="155"/>
      <c r="L25" s="152" t="str">
        <f t="shared" si="0"/>
        <v>-</v>
      </c>
    </row>
    <row r="26" spans="2:12">
      <c r="B26" s="153" t="s">
        <v>1459</v>
      </c>
      <c r="C26" s="459" t="s">
        <v>1460</v>
      </c>
      <c r="D26" s="460"/>
      <c r="E26" s="460"/>
      <c r="F26" s="460"/>
      <c r="G26" s="460"/>
      <c r="H26" s="460"/>
      <c r="I26" s="150">
        <v>8</v>
      </c>
      <c r="J26" s="151">
        <f>SUM(J27:J34)</f>
        <v>0</v>
      </c>
      <c r="K26" s="151">
        <f>SUM(K27:K34)</f>
        <v>0</v>
      </c>
      <c r="L26" s="152" t="str">
        <f t="shared" si="0"/>
        <v>-</v>
      </c>
    </row>
    <row r="27" spans="2:12">
      <c r="B27" s="153" t="s">
        <v>1126</v>
      </c>
      <c r="C27" s="459" t="s">
        <v>1461</v>
      </c>
      <c r="D27" s="460"/>
      <c r="E27" s="460"/>
      <c r="F27" s="460"/>
      <c r="G27" s="460"/>
      <c r="H27" s="460"/>
      <c r="I27" s="150">
        <v>9</v>
      </c>
      <c r="J27" s="154"/>
      <c r="K27" s="155"/>
      <c r="L27" s="152" t="str">
        <f t="shared" si="0"/>
        <v>-</v>
      </c>
    </row>
    <row r="28" spans="2:12">
      <c r="B28" s="153" t="s">
        <v>1128</v>
      </c>
      <c r="C28" s="459" t="s">
        <v>1462</v>
      </c>
      <c r="D28" s="460"/>
      <c r="E28" s="460"/>
      <c r="F28" s="460"/>
      <c r="G28" s="460"/>
      <c r="H28" s="460"/>
      <c r="I28" s="150">
        <v>10</v>
      </c>
      <c r="J28" s="154"/>
      <c r="K28" s="155"/>
      <c r="L28" s="152" t="str">
        <f t="shared" si="0"/>
        <v>-</v>
      </c>
    </row>
    <row r="29" spans="2:12">
      <c r="B29" s="153" t="s">
        <v>1130</v>
      </c>
      <c r="C29" s="459" t="s">
        <v>1463</v>
      </c>
      <c r="D29" s="460"/>
      <c r="E29" s="460"/>
      <c r="F29" s="460"/>
      <c r="G29" s="460"/>
      <c r="H29" s="460"/>
      <c r="I29" s="150">
        <v>11</v>
      </c>
      <c r="J29" s="154"/>
      <c r="K29" s="155"/>
      <c r="L29" s="152" t="str">
        <f t="shared" si="0"/>
        <v>-</v>
      </c>
    </row>
    <row r="30" spans="2:12">
      <c r="B30" s="153" t="s">
        <v>1132</v>
      </c>
      <c r="C30" s="459" t="s">
        <v>1464</v>
      </c>
      <c r="D30" s="460"/>
      <c r="E30" s="460"/>
      <c r="F30" s="460"/>
      <c r="G30" s="460"/>
      <c r="H30" s="460"/>
      <c r="I30" s="150">
        <v>12</v>
      </c>
      <c r="J30" s="154"/>
      <c r="K30" s="155"/>
      <c r="L30" s="152" t="str">
        <f t="shared" si="0"/>
        <v>-</v>
      </c>
    </row>
    <row r="31" spans="2:12">
      <c r="B31" s="153" t="s">
        <v>1134</v>
      </c>
      <c r="C31" s="459" t="s">
        <v>1465</v>
      </c>
      <c r="D31" s="460"/>
      <c r="E31" s="460"/>
      <c r="F31" s="460"/>
      <c r="G31" s="460"/>
      <c r="H31" s="460"/>
      <c r="I31" s="150">
        <v>13</v>
      </c>
      <c r="J31" s="154"/>
      <c r="K31" s="155"/>
      <c r="L31" s="152" t="str">
        <f t="shared" si="0"/>
        <v>-</v>
      </c>
    </row>
    <row r="32" spans="2:12">
      <c r="B32" s="153" t="s">
        <v>1136</v>
      </c>
      <c r="C32" s="459" t="s">
        <v>1466</v>
      </c>
      <c r="D32" s="460"/>
      <c r="E32" s="460"/>
      <c r="F32" s="460"/>
      <c r="G32" s="460"/>
      <c r="H32" s="460"/>
      <c r="I32" s="150">
        <v>14</v>
      </c>
      <c r="J32" s="154"/>
      <c r="K32" s="155"/>
      <c r="L32" s="152" t="str">
        <f t="shared" si="0"/>
        <v>-</v>
      </c>
    </row>
    <row r="33" spans="2:12">
      <c r="B33" s="153" t="s">
        <v>1138</v>
      </c>
      <c r="C33" s="459" t="s">
        <v>1467</v>
      </c>
      <c r="D33" s="460"/>
      <c r="E33" s="460"/>
      <c r="F33" s="460"/>
      <c r="G33" s="460"/>
      <c r="H33" s="460"/>
      <c r="I33" s="150">
        <v>15</v>
      </c>
      <c r="J33" s="154"/>
      <c r="K33" s="155"/>
      <c r="L33" s="152" t="str">
        <f t="shared" si="0"/>
        <v>-</v>
      </c>
    </row>
    <row r="34" spans="2:12">
      <c r="B34" s="153" t="s">
        <v>1140</v>
      </c>
      <c r="C34" s="459" t="s">
        <v>1468</v>
      </c>
      <c r="D34" s="460"/>
      <c r="E34" s="460"/>
      <c r="F34" s="460"/>
      <c r="G34" s="460"/>
      <c r="H34" s="460"/>
      <c r="I34" s="150">
        <v>16</v>
      </c>
      <c r="J34" s="154"/>
      <c r="K34" s="155"/>
      <c r="L34" s="152" t="str">
        <f t="shared" si="0"/>
        <v>-</v>
      </c>
    </row>
    <row r="35" spans="2:12">
      <c r="B35" s="153" t="s">
        <v>1469</v>
      </c>
      <c r="C35" s="459" t="s">
        <v>1470</v>
      </c>
      <c r="D35" s="460"/>
      <c r="E35" s="460"/>
      <c r="F35" s="460"/>
      <c r="G35" s="460"/>
      <c r="H35" s="460"/>
      <c r="I35" s="150">
        <v>17</v>
      </c>
      <c r="J35" s="154"/>
      <c r="K35" s="155"/>
      <c r="L35" s="152" t="str">
        <f t="shared" si="0"/>
        <v>-</v>
      </c>
    </row>
    <row r="36" spans="2:12">
      <c r="B36" s="149" t="s">
        <v>1471</v>
      </c>
      <c r="C36" s="457" t="s">
        <v>1472</v>
      </c>
      <c r="D36" s="458"/>
      <c r="E36" s="458"/>
      <c r="F36" s="458"/>
      <c r="G36" s="458"/>
      <c r="H36" s="458"/>
      <c r="I36" s="150">
        <v>18</v>
      </c>
      <c r="J36" s="151">
        <f>J37+J41+J49+J52+J57+J60-J64</f>
        <v>58416</v>
      </c>
      <c r="K36" s="151">
        <f>K37+K41+K49+K52+K57+K60-K64</f>
        <v>41859</v>
      </c>
      <c r="L36" s="152">
        <f t="shared" si="0"/>
        <v>71.656737880032878</v>
      </c>
    </row>
    <row r="37" spans="2:12">
      <c r="B37" s="153" t="s">
        <v>1473</v>
      </c>
      <c r="C37" s="459" t="s">
        <v>1474</v>
      </c>
      <c r="D37" s="460"/>
      <c r="E37" s="460"/>
      <c r="F37" s="460"/>
      <c r="G37" s="460"/>
      <c r="H37" s="460"/>
      <c r="I37" s="150">
        <v>19</v>
      </c>
      <c r="J37" s="151">
        <f>SUM(J38:J40)</f>
        <v>27023</v>
      </c>
      <c r="K37" s="151">
        <f>SUM(K38:K40)</f>
        <v>27023</v>
      </c>
      <c r="L37" s="152">
        <f t="shared" si="0"/>
        <v>100</v>
      </c>
    </row>
    <row r="38" spans="2:12">
      <c r="B38" s="153" t="s">
        <v>1475</v>
      </c>
      <c r="C38" s="459" t="s">
        <v>1476</v>
      </c>
      <c r="D38" s="460"/>
      <c r="E38" s="460"/>
      <c r="F38" s="460"/>
      <c r="G38" s="460"/>
      <c r="H38" s="460"/>
      <c r="I38" s="150">
        <v>20</v>
      </c>
      <c r="J38" s="154">
        <v>27023</v>
      </c>
      <c r="K38" s="155">
        <v>27023</v>
      </c>
      <c r="L38" s="152">
        <f t="shared" si="0"/>
        <v>100</v>
      </c>
    </row>
    <row r="39" spans="2:12">
      <c r="B39" s="153" t="s">
        <v>1477</v>
      </c>
      <c r="C39" s="459" t="s">
        <v>1478</v>
      </c>
      <c r="D39" s="460"/>
      <c r="E39" s="460"/>
      <c r="F39" s="460"/>
      <c r="G39" s="460"/>
      <c r="H39" s="460"/>
      <c r="I39" s="150">
        <v>21</v>
      </c>
      <c r="J39" s="154"/>
      <c r="K39" s="155"/>
      <c r="L39" s="152" t="str">
        <f t="shared" si="0"/>
        <v>-</v>
      </c>
    </row>
    <row r="40" spans="2:12">
      <c r="B40" s="153" t="s">
        <v>1479</v>
      </c>
      <c r="C40" s="459" t="s">
        <v>1480</v>
      </c>
      <c r="D40" s="460"/>
      <c r="E40" s="460"/>
      <c r="F40" s="460"/>
      <c r="G40" s="460"/>
      <c r="H40" s="460"/>
      <c r="I40" s="150">
        <v>22</v>
      </c>
      <c r="J40" s="154"/>
      <c r="K40" s="155"/>
      <c r="L40" s="152" t="str">
        <f t="shared" si="0"/>
        <v>-</v>
      </c>
    </row>
    <row r="41" spans="2:12">
      <c r="B41" s="153" t="s">
        <v>1481</v>
      </c>
      <c r="C41" s="459" t="s">
        <v>1482</v>
      </c>
      <c r="D41" s="460"/>
      <c r="E41" s="460"/>
      <c r="F41" s="460"/>
      <c r="G41" s="460"/>
      <c r="H41" s="460"/>
      <c r="I41" s="150">
        <v>23</v>
      </c>
      <c r="J41" s="151">
        <f>SUM(J42:J48)</f>
        <v>36981</v>
      </c>
      <c r="K41" s="151">
        <f>SUM(K42:K48)</f>
        <v>40080</v>
      </c>
      <c r="L41" s="152">
        <f t="shared" si="0"/>
        <v>108.37997890808792</v>
      </c>
    </row>
    <row r="42" spans="2:12">
      <c r="B42" s="153" t="s">
        <v>1483</v>
      </c>
      <c r="C42" s="459" t="s">
        <v>1484</v>
      </c>
      <c r="D42" s="460"/>
      <c r="E42" s="460"/>
      <c r="F42" s="460"/>
      <c r="G42" s="460"/>
      <c r="H42" s="460"/>
      <c r="I42" s="150">
        <v>24</v>
      </c>
      <c r="J42" s="154">
        <v>23304</v>
      </c>
      <c r="K42" s="155">
        <v>26403</v>
      </c>
      <c r="L42" s="152">
        <f t="shared" si="0"/>
        <v>113.29814624098866</v>
      </c>
    </row>
    <row r="43" spans="2:12">
      <c r="B43" s="153" t="s">
        <v>1485</v>
      </c>
      <c r="C43" s="459" t="s">
        <v>1486</v>
      </c>
      <c r="D43" s="460"/>
      <c r="E43" s="460"/>
      <c r="F43" s="460"/>
      <c r="G43" s="460"/>
      <c r="H43" s="460"/>
      <c r="I43" s="150">
        <v>25</v>
      </c>
      <c r="J43" s="154">
        <v>3474</v>
      </c>
      <c r="K43" s="155">
        <v>3474</v>
      </c>
      <c r="L43" s="152">
        <f t="shared" si="0"/>
        <v>100</v>
      </c>
    </row>
    <row r="44" spans="2:12">
      <c r="B44" s="153" t="s">
        <v>1487</v>
      </c>
      <c r="C44" s="459" t="s">
        <v>1488</v>
      </c>
      <c r="D44" s="460"/>
      <c r="E44" s="460"/>
      <c r="F44" s="460"/>
      <c r="G44" s="460"/>
      <c r="H44" s="460"/>
      <c r="I44" s="150">
        <v>26</v>
      </c>
      <c r="J44" s="154">
        <v>5276</v>
      </c>
      <c r="K44" s="155">
        <v>5276</v>
      </c>
      <c r="L44" s="152">
        <f t="shared" si="0"/>
        <v>100</v>
      </c>
    </row>
    <row r="45" spans="2:12">
      <c r="B45" s="153" t="s">
        <v>1489</v>
      </c>
      <c r="C45" s="459" t="s">
        <v>1490</v>
      </c>
      <c r="D45" s="460"/>
      <c r="E45" s="460"/>
      <c r="F45" s="460"/>
      <c r="G45" s="460"/>
      <c r="H45" s="460"/>
      <c r="I45" s="150">
        <v>27</v>
      </c>
      <c r="J45" s="154">
        <v>4927</v>
      </c>
      <c r="K45" s="155">
        <v>4927</v>
      </c>
      <c r="L45" s="152">
        <f t="shared" si="0"/>
        <v>100</v>
      </c>
    </row>
    <row r="46" spans="2:12">
      <c r="B46" s="153" t="s">
        <v>1491</v>
      </c>
      <c r="C46" s="459" t="s">
        <v>1492</v>
      </c>
      <c r="D46" s="460"/>
      <c r="E46" s="460"/>
      <c r="F46" s="460"/>
      <c r="G46" s="460"/>
      <c r="H46" s="460"/>
      <c r="I46" s="150">
        <v>28</v>
      </c>
      <c r="J46" s="154"/>
      <c r="K46" s="155"/>
      <c r="L46" s="152" t="str">
        <f t="shared" si="0"/>
        <v>-</v>
      </c>
    </row>
    <row r="47" spans="2:12">
      <c r="B47" s="153" t="s">
        <v>1493</v>
      </c>
      <c r="C47" s="459" t="s">
        <v>2137</v>
      </c>
      <c r="D47" s="460"/>
      <c r="E47" s="460"/>
      <c r="F47" s="460"/>
      <c r="G47" s="460"/>
      <c r="H47" s="460"/>
      <c r="I47" s="150">
        <v>29</v>
      </c>
      <c r="J47" s="154"/>
      <c r="K47" s="155"/>
      <c r="L47" s="152" t="str">
        <f t="shared" si="0"/>
        <v>-</v>
      </c>
    </row>
    <row r="48" spans="2:12">
      <c r="B48" s="153" t="s">
        <v>2138</v>
      </c>
      <c r="C48" s="459" t="s">
        <v>2139</v>
      </c>
      <c r="D48" s="460"/>
      <c r="E48" s="460"/>
      <c r="F48" s="460"/>
      <c r="G48" s="460"/>
      <c r="H48" s="460"/>
      <c r="I48" s="150">
        <v>30</v>
      </c>
      <c r="J48" s="154"/>
      <c r="K48" s="155"/>
      <c r="L48" s="152" t="str">
        <f t="shared" si="0"/>
        <v>-</v>
      </c>
    </row>
    <row r="49" spans="2:12">
      <c r="B49" s="153" t="s">
        <v>2140</v>
      </c>
      <c r="C49" s="459" t="s">
        <v>2141</v>
      </c>
      <c r="D49" s="460"/>
      <c r="E49" s="460"/>
      <c r="F49" s="460"/>
      <c r="G49" s="460"/>
      <c r="H49" s="460"/>
      <c r="I49" s="150">
        <v>31</v>
      </c>
      <c r="J49" s="151">
        <f>SUM(J50:J51)</f>
        <v>110000</v>
      </c>
      <c r="K49" s="151">
        <f>SUM(K50:K51)</f>
        <v>110000</v>
      </c>
      <c r="L49" s="152">
        <f t="shared" si="0"/>
        <v>100</v>
      </c>
    </row>
    <row r="50" spans="2:12">
      <c r="B50" s="153" t="s">
        <v>2142</v>
      </c>
      <c r="C50" s="459" t="s">
        <v>666</v>
      </c>
      <c r="D50" s="460"/>
      <c r="E50" s="460"/>
      <c r="F50" s="460"/>
      <c r="G50" s="460"/>
      <c r="H50" s="460"/>
      <c r="I50" s="150">
        <v>32</v>
      </c>
      <c r="J50" s="154">
        <v>110000</v>
      </c>
      <c r="K50" s="155">
        <v>110000</v>
      </c>
      <c r="L50" s="152">
        <f t="shared" si="0"/>
        <v>100</v>
      </c>
    </row>
    <row r="51" spans="2:12">
      <c r="B51" s="153" t="s">
        <v>667</v>
      </c>
      <c r="C51" s="459" t="s">
        <v>668</v>
      </c>
      <c r="D51" s="460"/>
      <c r="E51" s="460"/>
      <c r="F51" s="460"/>
      <c r="G51" s="460"/>
      <c r="H51" s="460"/>
      <c r="I51" s="150">
        <v>33</v>
      </c>
      <c r="J51" s="154"/>
      <c r="K51" s="155"/>
      <c r="L51" s="152" t="str">
        <f t="shared" ref="L51:L82" si="1">IF(J51&gt;0,IF(K51/J51&gt;=100,"&gt;&gt;100",K51/J51*100),"-")</f>
        <v>-</v>
      </c>
    </row>
    <row r="52" spans="2:12">
      <c r="B52" s="153" t="s">
        <v>669</v>
      </c>
      <c r="C52" s="459" t="s">
        <v>2035</v>
      </c>
      <c r="D52" s="460"/>
      <c r="E52" s="460"/>
      <c r="F52" s="460"/>
      <c r="G52" s="460"/>
      <c r="H52" s="460"/>
      <c r="I52" s="150">
        <v>34</v>
      </c>
      <c r="J52" s="151">
        <f>SUM(J53:J56)</f>
        <v>0</v>
      </c>
      <c r="K52" s="151">
        <f>SUM(K53:K56)</f>
        <v>0</v>
      </c>
      <c r="L52" s="152" t="str">
        <f t="shared" si="1"/>
        <v>-</v>
      </c>
    </row>
    <row r="53" spans="2:12">
      <c r="B53" s="153" t="s">
        <v>2036</v>
      </c>
      <c r="C53" s="459" t="s">
        <v>2037</v>
      </c>
      <c r="D53" s="460"/>
      <c r="E53" s="460"/>
      <c r="F53" s="460"/>
      <c r="G53" s="460"/>
      <c r="H53" s="460"/>
      <c r="I53" s="150">
        <v>35</v>
      </c>
      <c r="J53" s="154"/>
      <c r="K53" s="155"/>
      <c r="L53" s="152" t="str">
        <f t="shared" si="1"/>
        <v>-</v>
      </c>
    </row>
    <row r="54" spans="2:12">
      <c r="B54" s="153" t="s">
        <v>2038</v>
      </c>
      <c r="C54" s="459" t="s">
        <v>2039</v>
      </c>
      <c r="D54" s="460"/>
      <c r="E54" s="460"/>
      <c r="F54" s="460"/>
      <c r="G54" s="460"/>
      <c r="H54" s="460"/>
      <c r="I54" s="150">
        <v>36</v>
      </c>
      <c r="J54" s="154"/>
      <c r="K54" s="155"/>
      <c r="L54" s="152" t="str">
        <f t="shared" si="1"/>
        <v>-</v>
      </c>
    </row>
    <row r="55" spans="2:12">
      <c r="B55" s="153" t="s">
        <v>2040</v>
      </c>
      <c r="C55" s="459" t="s">
        <v>2041</v>
      </c>
      <c r="D55" s="460"/>
      <c r="E55" s="460"/>
      <c r="F55" s="460"/>
      <c r="G55" s="460"/>
      <c r="H55" s="460"/>
      <c r="I55" s="150">
        <v>37</v>
      </c>
      <c r="J55" s="154"/>
      <c r="K55" s="155"/>
      <c r="L55" s="152" t="str">
        <f t="shared" si="1"/>
        <v>-</v>
      </c>
    </row>
    <row r="56" spans="2:12">
      <c r="B56" s="153" t="s">
        <v>2042</v>
      </c>
      <c r="C56" s="459" t="s">
        <v>2043</v>
      </c>
      <c r="D56" s="460"/>
      <c r="E56" s="460"/>
      <c r="F56" s="460"/>
      <c r="G56" s="460"/>
      <c r="H56" s="460"/>
      <c r="I56" s="150">
        <v>38</v>
      </c>
      <c r="J56" s="154"/>
      <c r="K56" s="155"/>
      <c r="L56" s="152" t="str">
        <f t="shared" si="1"/>
        <v>-</v>
      </c>
    </row>
    <row r="57" spans="2:12">
      <c r="B57" s="153" t="s">
        <v>2044</v>
      </c>
      <c r="C57" s="459" t="s">
        <v>2045</v>
      </c>
      <c r="D57" s="460"/>
      <c r="E57" s="460"/>
      <c r="F57" s="460"/>
      <c r="G57" s="460"/>
      <c r="H57" s="460"/>
      <c r="I57" s="150">
        <v>39</v>
      </c>
      <c r="J57" s="151">
        <f>SUM(J58:J59)</f>
        <v>0</v>
      </c>
      <c r="K57" s="151">
        <f>SUM(K58:K59)</f>
        <v>0</v>
      </c>
      <c r="L57" s="152" t="str">
        <f t="shared" si="1"/>
        <v>-</v>
      </c>
    </row>
    <row r="58" spans="2:12">
      <c r="B58" s="153" t="s">
        <v>2046</v>
      </c>
      <c r="C58" s="459" t="s">
        <v>2047</v>
      </c>
      <c r="D58" s="460"/>
      <c r="E58" s="460"/>
      <c r="F58" s="460"/>
      <c r="G58" s="460"/>
      <c r="H58" s="460"/>
      <c r="I58" s="150">
        <v>40</v>
      </c>
      <c r="J58" s="154"/>
      <c r="K58" s="155"/>
      <c r="L58" s="152" t="str">
        <f t="shared" si="1"/>
        <v>-</v>
      </c>
    </row>
    <row r="59" spans="2:12">
      <c r="B59" s="153" t="s">
        <v>2048</v>
      </c>
      <c r="C59" s="459" t="s">
        <v>2049</v>
      </c>
      <c r="D59" s="460"/>
      <c r="E59" s="460"/>
      <c r="F59" s="460"/>
      <c r="G59" s="460"/>
      <c r="H59" s="460"/>
      <c r="I59" s="150">
        <v>41</v>
      </c>
      <c r="J59" s="154"/>
      <c r="K59" s="155"/>
      <c r="L59" s="152" t="str">
        <f t="shared" si="1"/>
        <v>-</v>
      </c>
    </row>
    <row r="60" spans="2:12">
      <c r="B60" s="153" t="s">
        <v>2050</v>
      </c>
      <c r="C60" s="459" t="s">
        <v>2497</v>
      </c>
      <c r="D60" s="460"/>
      <c r="E60" s="460"/>
      <c r="F60" s="460"/>
      <c r="G60" s="460"/>
      <c r="H60" s="460"/>
      <c r="I60" s="150">
        <v>42</v>
      </c>
      <c r="J60" s="151">
        <f>SUM(J61:J63)</f>
        <v>0</v>
      </c>
      <c r="K60" s="151">
        <f>SUM(K61:K63)</f>
        <v>0</v>
      </c>
      <c r="L60" s="152" t="str">
        <f t="shared" si="1"/>
        <v>-</v>
      </c>
    </row>
    <row r="61" spans="2:12">
      <c r="B61" s="153" t="s">
        <v>2498</v>
      </c>
      <c r="C61" s="459" t="s">
        <v>2499</v>
      </c>
      <c r="D61" s="460"/>
      <c r="E61" s="460"/>
      <c r="F61" s="460"/>
      <c r="G61" s="460"/>
      <c r="H61" s="460"/>
      <c r="I61" s="150">
        <v>43</v>
      </c>
      <c r="J61" s="154"/>
      <c r="K61" s="155"/>
      <c r="L61" s="152" t="str">
        <f t="shared" si="1"/>
        <v>-</v>
      </c>
    </row>
    <row r="62" spans="2:12">
      <c r="B62" s="153" t="s">
        <v>2500</v>
      </c>
      <c r="C62" s="459" t="s">
        <v>2501</v>
      </c>
      <c r="D62" s="460"/>
      <c r="E62" s="460"/>
      <c r="F62" s="460"/>
      <c r="G62" s="460"/>
      <c r="H62" s="460"/>
      <c r="I62" s="150">
        <v>44</v>
      </c>
      <c r="J62" s="154"/>
      <c r="K62" s="155"/>
      <c r="L62" s="152" t="str">
        <f t="shared" si="1"/>
        <v>-</v>
      </c>
    </row>
    <row r="63" spans="2:12">
      <c r="B63" s="153" t="s">
        <v>2502</v>
      </c>
      <c r="C63" s="459" t="s">
        <v>2503</v>
      </c>
      <c r="D63" s="460"/>
      <c r="E63" s="460"/>
      <c r="F63" s="460"/>
      <c r="G63" s="460"/>
      <c r="H63" s="460"/>
      <c r="I63" s="150">
        <v>45</v>
      </c>
      <c r="J63" s="154"/>
      <c r="K63" s="155"/>
      <c r="L63" s="152" t="str">
        <f t="shared" si="1"/>
        <v>-</v>
      </c>
    </row>
    <row r="64" spans="2:12">
      <c r="B64" s="153" t="s">
        <v>2504</v>
      </c>
      <c r="C64" s="459" t="s">
        <v>2505</v>
      </c>
      <c r="D64" s="460"/>
      <c r="E64" s="460"/>
      <c r="F64" s="460"/>
      <c r="G64" s="460"/>
      <c r="H64" s="460"/>
      <c r="I64" s="150">
        <v>46</v>
      </c>
      <c r="J64" s="154">
        <v>115588</v>
      </c>
      <c r="K64" s="155">
        <v>135244</v>
      </c>
      <c r="L64" s="152">
        <f t="shared" si="1"/>
        <v>117.00522545592969</v>
      </c>
    </row>
    <row r="65" spans="2:12">
      <c r="B65" s="149" t="s">
        <v>2506</v>
      </c>
      <c r="C65" s="457" t="s">
        <v>2507</v>
      </c>
      <c r="D65" s="458"/>
      <c r="E65" s="458"/>
      <c r="F65" s="458"/>
      <c r="G65" s="458"/>
      <c r="H65" s="458"/>
      <c r="I65" s="150">
        <v>47</v>
      </c>
      <c r="J65" s="151">
        <f>J66</f>
        <v>0</v>
      </c>
      <c r="K65" s="151">
        <f>K66</f>
        <v>0</v>
      </c>
      <c r="L65" s="152" t="str">
        <f t="shared" si="1"/>
        <v>-</v>
      </c>
    </row>
    <row r="66" spans="2:12">
      <c r="B66" s="153" t="s">
        <v>2508</v>
      </c>
      <c r="C66" s="459" t="s">
        <v>2509</v>
      </c>
      <c r="D66" s="460"/>
      <c r="E66" s="460"/>
      <c r="F66" s="460"/>
      <c r="G66" s="460"/>
      <c r="H66" s="460"/>
      <c r="I66" s="150">
        <v>48</v>
      </c>
      <c r="J66" s="151">
        <f>SUM(J67:J68)</f>
        <v>0</v>
      </c>
      <c r="K66" s="151">
        <f>SUM(K67:K68)</f>
        <v>0</v>
      </c>
      <c r="L66" s="152" t="str">
        <f t="shared" si="1"/>
        <v>-</v>
      </c>
    </row>
    <row r="67" spans="2:12">
      <c r="B67" s="153" t="s">
        <v>2276</v>
      </c>
      <c r="C67" s="459" t="s">
        <v>2510</v>
      </c>
      <c r="D67" s="460"/>
      <c r="E67" s="460"/>
      <c r="F67" s="460"/>
      <c r="G67" s="460"/>
      <c r="H67" s="460"/>
      <c r="I67" s="150">
        <v>49</v>
      </c>
      <c r="J67" s="154"/>
      <c r="K67" s="155"/>
      <c r="L67" s="152" t="str">
        <f t="shared" si="1"/>
        <v>-</v>
      </c>
    </row>
    <row r="68" spans="2:12">
      <c r="B68" s="153" t="s">
        <v>2278</v>
      </c>
      <c r="C68" s="459" t="s">
        <v>2511</v>
      </c>
      <c r="D68" s="460"/>
      <c r="E68" s="460"/>
      <c r="F68" s="460"/>
      <c r="G68" s="460"/>
      <c r="H68" s="460"/>
      <c r="I68" s="150">
        <v>50</v>
      </c>
      <c r="J68" s="154"/>
      <c r="K68" s="155"/>
      <c r="L68" s="152" t="str">
        <f t="shared" si="1"/>
        <v>-</v>
      </c>
    </row>
    <row r="69" spans="2:12">
      <c r="B69" s="149" t="s">
        <v>2512</v>
      </c>
      <c r="C69" s="457" t="s">
        <v>2513</v>
      </c>
      <c r="D69" s="458"/>
      <c r="E69" s="458"/>
      <c r="F69" s="458"/>
      <c r="G69" s="458"/>
      <c r="H69" s="458"/>
      <c r="I69" s="150">
        <v>51</v>
      </c>
      <c r="J69" s="151">
        <f>J70+J71-J72</f>
        <v>0</v>
      </c>
      <c r="K69" s="151">
        <f>K70+K71-K72</f>
        <v>0</v>
      </c>
      <c r="L69" s="152" t="str">
        <f t="shared" si="1"/>
        <v>-</v>
      </c>
    </row>
    <row r="70" spans="2:12">
      <c r="B70" s="153" t="s">
        <v>2514</v>
      </c>
      <c r="C70" s="459" t="s">
        <v>2515</v>
      </c>
      <c r="D70" s="460"/>
      <c r="E70" s="460"/>
      <c r="F70" s="460"/>
      <c r="G70" s="460"/>
      <c r="H70" s="460"/>
      <c r="I70" s="150">
        <v>52</v>
      </c>
      <c r="J70" s="154"/>
      <c r="K70" s="155"/>
      <c r="L70" s="152" t="str">
        <f t="shared" si="1"/>
        <v>-</v>
      </c>
    </row>
    <row r="71" spans="2:12">
      <c r="B71" s="153" t="s">
        <v>2516</v>
      </c>
      <c r="C71" s="459" t="s">
        <v>2517</v>
      </c>
      <c r="D71" s="460"/>
      <c r="E71" s="460"/>
      <c r="F71" s="460"/>
      <c r="G71" s="460"/>
      <c r="H71" s="460"/>
      <c r="I71" s="150">
        <v>53</v>
      </c>
      <c r="J71" s="154">
        <v>21662</v>
      </c>
      <c r="K71" s="155">
        <v>25262</v>
      </c>
      <c r="L71" s="152">
        <f t="shared" si="1"/>
        <v>116.61896408457207</v>
      </c>
    </row>
    <row r="72" spans="2:12">
      <c r="B72" s="153" t="s">
        <v>2518</v>
      </c>
      <c r="C72" s="459" t="s">
        <v>2519</v>
      </c>
      <c r="D72" s="460"/>
      <c r="E72" s="460"/>
      <c r="F72" s="460"/>
      <c r="G72" s="460"/>
      <c r="H72" s="460"/>
      <c r="I72" s="150">
        <v>54</v>
      </c>
      <c r="J72" s="154">
        <v>21662</v>
      </c>
      <c r="K72" s="155">
        <v>25262</v>
      </c>
      <c r="L72" s="152">
        <f t="shared" si="1"/>
        <v>116.61896408457207</v>
      </c>
    </row>
    <row r="73" spans="2:12">
      <c r="B73" s="149" t="s">
        <v>2520</v>
      </c>
      <c r="C73" s="457" t="s">
        <v>2521</v>
      </c>
      <c r="D73" s="458"/>
      <c r="E73" s="458"/>
      <c r="F73" s="458"/>
      <c r="G73" s="458"/>
      <c r="H73" s="458"/>
      <c r="I73" s="150">
        <v>55</v>
      </c>
      <c r="J73" s="151">
        <f>SUM(J74:J77)+SUM(J80:J81)</f>
        <v>0</v>
      </c>
      <c r="K73" s="151">
        <f>SUM(K74:K77)+SUM(K80:K81)</f>
        <v>0</v>
      </c>
      <c r="L73" s="152" t="str">
        <f t="shared" si="1"/>
        <v>-</v>
      </c>
    </row>
    <row r="74" spans="2:12">
      <c r="B74" s="153" t="s">
        <v>2652</v>
      </c>
      <c r="C74" s="459" t="s">
        <v>2635</v>
      </c>
      <c r="D74" s="460"/>
      <c r="E74" s="460"/>
      <c r="F74" s="460"/>
      <c r="G74" s="460"/>
      <c r="H74" s="460"/>
      <c r="I74" s="150">
        <v>56</v>
      </c>
      <c r="J74" s="154"/>
      <c r="K74" s="155"/>
      <c r="L74" s="152" t="str">
        <f t="shared" si="1"/>
        <v>-</v>
      </c>
    </row>
    <row r="75" spans="2:12">
      <c r="B75" s="153" t="s">
        <v>2653</v>
      </c>
      <c r="C75" s="459" t="s">
        <v>2636</v>
      </c>
      <c r="D75" s="460"/>
      <c r="E75" s="460"/>
      <c r="F75" s="460"/>
      <c r="G75" s="460"/>
      <c r="H75" s="460"/>
      <c r="I75" s="150">
        <v>57</v>
      </c>
      <c r="J75" s="154"/>
      <c r="K75" s="155"/>
      <c r="L75" s="152" t="str">
        <f t="shared" si="1"/>
        <v>-</v>
      </c>
    </row>
    <row r="76" spans="2:12">
      <c r="B76" s="153" t="s">
        <v>2654</v>
      </c>
      <c r="C76" s="459" t="s">
        <v>2637</v>
      </c>
      <c r="D76" s="460"/>
      <c r="E76" s="460"/>
      <c r="F76" s="460"/>
      <c r="G76" s="460"/>
      <c r="H76" s="460"/>
      <c r="I76" s="150">
        <v>58</v>
      </c>
      <c r="J76" s="154"/>
      <c r="K76" s="155"/>
      <c r="L76" s="152" t="str">
        <f t="shared" si="1"/>
        <v>-</v>
      </c>
    </row>
    <row r="77" spans="2:12">
      <c r="B77" s="153" t="s">
        <v>2655</v>
      </c>
      <c r="C77" s="459" t="s">
        <v>2522</v>
      </c>
      <c r="D77" s="460"/>
      <c r="E77" s="460"/>
      <c r="F77" s="460"/>
      <c r="G77" s="460"/>
      <c r="H77" s="460"/>
      <c r="I77" s="150">
        <v>59</v>
      </c>
      <c r="J77" s="151">
        <f>SUM(J78:J79)</f>
        <v>0</v>
      </c>
      <c r="K77" s="151">
        <f>SUM(K78:K79)</f>
        <v>0</v>
      </c>
      <c r="L77" s="152" t="str">
        <f t="shared" si="1"/>
        <v>-</v>
      </c>
    </row>
    <row r="78" spans="2:12">
      <c r="B78" s="153" t="s">
        <v>2523</v>
      </c>
      <c r="C78" s="459" t="s">
        <v>2524</v>
      </c>
      <c r="D78" s="460"/>
      <c r="E78" s="460"/>
      <c r="F78" s="460"/>
      <c r="G78" s="460"/>
      <c r="H78" s="460"/>
      <c r="I78" s="150">
        <v>60</v>
      </c>
      <c r="J78" s="154"/>
      <c r="K78" s="155"/>
      <c r="L78" s="152" t="str">
        <f t="shared" si="1"/>
        <v>-</v>
      </c>
    </row>
    <row r="79" spans="2:12">
      <c r="B79" s="153" t="s">
        <v>2525</v>
      </c>
      <c r="C79" s="459" t="s">
        <v>2526</v>
      </c>
      <c r="D79" s="460"/>
      <c r="E79" s="460"/>
      <c r="F79" s="460"/>
      <c r="G79" s="460"/>
      <c r="H79" s="460"/>
      <c r="I79" s="150">
        <v>61</v>
      </c>
      <c r="J79" s="154"/>
      <c r="K79" s="155"/>
      <c r="L79" s="152" t="str">
        <f t="shared" si="1"/>
        <v>-</v>
      </c>
    </row>
    <row r="80" spans="2:12">
      <c r="B80" s="153" t="s">
        <v>2656</v>
      </c>
      <c r="C80" s="459" t="s">
        <v>2639</v>
      </c>
      <c r="D80" s="460"/>
      <c r="E80" s="460"/>
      <c r="F80" s="460"/>
      <c r="G80" s="460"/>
      <c r="H80" s="460"/>
      <c r="I80" s="150">
        <v>62</v>
      </c>
      <c r="J80" s="154"/>
      <c r="K80" s="155"/>
      <c r="L80" s="152" t="str">
        <f t="shared" si="1"/>
        <v>-</v>
      </c>
    </row>
    <row r="81" spans="2:12">
      <c r="B81" s="153" t="s">
        <v>2657</v>
      </c>
      <c r="C81" s="459" t="s">
        <v>2640</v>
      </c>
      <c r="D81" s="460"/>
      <c r="E81" s="460"/>
      <c r="F81" s="460"/>
      <c r="G81" s="460"/>
      <c r="H81" s="460"/>
      <c r="I81" s="150">
        <v>63</v>
      </c>
      <c r="J81" s="154"/>
      <c r="K81" s="155"/>
      <c r="L81" s="152" t="str">
        <f t="shared" si="1"/>
        <v>-</v>
      </c>
    </row>
    <row r="82" spans="2:12">
      <c r="B82" s="149" t="s">
        <v>2527</v>
      </c>
      <c r="C82" s="457" t="s">
        <v>2528</v>
      </c>
      <c r="D82" s="458"/>
      <c r="E82" s="458"/>
      <c r="F82" s="458"/>
      <c r="G82" s="458"/>
      <c r="H82" s="458"/>
      <c r="I82" s="150">
        <v>64</v>
      </c>
      <c r="J82" s="151">
        <f>J83+J88+J91</f>
        <v>2991</v>
      </c>
      <c r="K82" s="151">
        <f>K83+K88+K91</f>
        <v>5547</v>
      </c>
      <c r="L82" s="152">
        <f t="shared" si="1"/>
        <v>185.45636910732196</v>
      </c>
    </row>
    <row r="83" spans="2:12">
      <c r="B83" s="153" t="s">
        <v>2529</v>
      </c>
      <c r="C83" s="459" t="s">
        <v>2530</v>
      </c>
      <c r="D83" s="460"/>
      <c r="E83" s="460"/>
      <c r="F83" s="460"/>
      <c r="G83" s="460"/>
      <c r="H83" s="460"/>
      <c r="I83" s="150">
        <v>65</v>
      </c>
      <c r="J83" s="151">
        <f>SUM(J84:J87)</f>
        <v>2991</v>
      </c>
      <c r="K83" s="151">
        <f>SUM(K84:K87)</f>
        <v>5547</v>
      </c>
      <c r="L83" s="152">
        <f t="shared" ref="L83:L114" si="2">IF(J83&gt;0,IF(K83/J83&gt;=100,"&gt;&gt;100",K83/J83*100),"-")</f>
        <v>185.45636910732196</v>
      </c>
    </row>
    <row r="84" spans="2:12">
      <c r="B84" s="153" t="s">
        <v>1889</v>
      </c>
      <c r="C84" s="459" t="s">
        <v>1890</v>
      </c>
      <c r="D84" s="460"/>
      <c r="E84" s="460"/>
      <c r="F84" s="460"/>
      <c r="G84" s="460"/>
      <c r="H84" s="460"/>
      <c r="I84" s="150">
        <v>66</v>
      </c>
      <c r="J84" s="154">
        <v>2991</v>
      </c>
      <c r="K84" s="155">
        <v>5547</v>
      </c>
      <c r="L84" s="152">
        <f t="shared" si="2"/>
        <v>185.45636910732196</v>
      </c>
    </row>
    <row r="85" spans="2:12">
      <c r="B85" s="153" t="s">
        <v>1891</v>
      </c>
      <c r="C85" s="459" t="s">
        <v>1892</v>
      </c>
      <c r="D85" s="460"/>
      <c r="E85" s="460"/>
      <c r="F85" s="460"/>
      <c r="G85" s="460"/>
      <c r="H85" s="460"/>
      <c r="I85" s="150">
        <v>67</v>
      </c>
      <c r="J85" s="154"/>
      <c r="K85" s="155"/>
      <c r="L85" s="152" t="str">
        <f t="shared" si="2"/>
        <v>-</v>
      </c>
    </row>
    <row r="86" spans="2:12">
      <c r="B86" s="153" t="s">
        <v>1893</v>
      </c>
      <c r="C86" s="459" t="s">
        <v>1894</v>
      </c>
      <c r="D86" s="460"/>
      <c r="E86" s="460"/>
      <c r="F86" s="460"/>
      <c r="G86" s="460"/>
      <c r="H86" s="460"/>
      <c r="I86" s="150">
        <v>68</v>
      </c>
      <c r="J86" s="154"/>
      <c r="K86" s="155"/>
      <c r="L86" s="152" t="str">
        <f t="shared" si="2"/>
        <v>-</v>
      </c>
    </row>
    <row r="87" spans="2:12">
      <c r="B87" s="153" t="s">
        <v>1895</v>
      </c>
      <c r="C87" s="459" t="s">
        <v>1896</v>
      </c>
      <c r="D87" s="460"/>
      <c r="E87" s="460"/>
      <c r="F87" s="460"/>
      <c r="G87" s="460"/>
      <c r="H87" s="460"/>
      <c r="I87" s="150">
        <v>69</v>
      </c>
      <c r="J87" s="154"/>
      <c r="K87" s="155"/>
      <c r="L87" s="152" t="str">
        <f t="shared" si="2"/>
        <v>-</v>
      </c>
    </row>
    <row r="88" spans="2:12">
      <c r="B88" s="153" t="s">
        <v>1897</v>
      </c>
      <c r="C88" s="459" t="s">
        <v>1898</v>
      </c>
      <c r="D88" s="460"/>
      <c r="E88" s="460"/>
      <c r="F88" s="460"/>
      <c r="G88" s="460"/>
      <c r="H88" s="460"/>
      <c r="I88" s="150">
        <v>70</v>
      </c>
      <c r="J88" s="151">
        <f>SUM(J89:J90)</f>
        <v>0</v>
      </c>
      <c r="K88" s="151">
        <f>SUM(K89:K90)</f>
        <v>0</v>
      </c>
      <c r="L88" s="152" t="str">
        <f t="shared" si="2"/>
        <v>-</v>
      </c>
    </row>
    <row r="89" spans="2:12">
      <c r="B89" s="153" t="s">
        <v>1899</v>
      </c>
      <c r="C89" s="459" t="s">
        <v>1900</v>
      </c>
      <c r="D89" s="460"/>
      <c r="E89" s="460"/>
      <c r="F89" s="460"/>
      <c r="G89" s="460"/>
      <c r="H89" s="460"/>
      <c r="I89" s="150">
        <v>71</v>
      </c>
      <c r="J89" s="154"/>
      <c r="K89" s="155"/>
      <c r="L89" s="152" t="str">
        <f t="shared" si="2"/>
        <v>-</v>
      </c>
    </row>
    <row r="90" spans="2:12">
      <c r="B90" s="153" t="s">
        <v>1901</v>
      </c>
      <c r="C90" s="459" t="s">
        <v>1902</v>
      </c>
      <c r="D90" s="460"/>
      <c r="E90" s="460"/>
      <c r="F90" s="460"/>
      <c r="G90" s="460"/>
      <c r="H90" s="460"/>
      <c r="I90" s="150">
        <v>72</v>
      </c>
      <c r="J90" s="154"/>
      <c r="K90" s="155"/>
      <c r="L90" s="152" t="str">
        <f t="shared" si="2"/>
        <v>-</v>
      </c>
    </row>
    <row r="91" spans="2:12">
      <c r="B91" s="153" t="s">
        <v>1903</v>
      </c>
      <c r="C91" s="459" t="s">
        <v>1904</v>
      </c>
      <c r="D91" s="460"/>
      <c r="E91" s="460"/>
      <c r="F91" s="460"/>
      <c r="G91" s="460"/>
      <c r="H91" s="460"/>
      <c r="I91" s="150">
        <v>73</v>
      </c>
      <c r="J91" s="154"/>
      <c r="K91" s="155"/>
      <c r="L91" s="152" t="str">
        <f t="shared" si="2"/>
        <v>-</v>
      </c>
    </row>
    <row r="92" spans="2:12">
      <c r="B92" s="149">
        <v>1</v>
      </c>
      <c r="C92" s="457" t="s">
        <v>1905</v>
      </c>
      <c r="D92" s="458"/>
      <c r="E92" s="458"/>
      <c r="F92" s="458"/>
      <c r="G92" s="458"/>
      <c r="H92" s="458"/>
      <c r="I92" s="150">
        <v>74</v>
      </c>
      <c r="J92" s="151">
        <f>J93+J101+J118+J123+J143+J151+J160</f>
        <v>42922</v>
      </c>
      <c r="K92" s="151">
        <f>K93+K101+K118+K123+K143+K151+K160</f>
        <v>53165</v>
      </c>
      <c r="L92" s="152">
        <f t="shared" si="2"/>
        <v>123.86421881552583</v>
      </c>
    </row>
    <row r="93" spans="2:12">
      <c r="B93" s="153">
        <v>11</v>
      </c>
      <c r="C93" s="459" t="s">
        <v>1906</v>
      </c>
      <c r="D93" s="460"/>
      <c r="E93" s="460"/>
      <c r="F93" s="460"/>
      <c r="G93" s="460"/>
      <c r="H93" s="460"/>
      <c r="I93" s="150">
        <v>75</v>
      </c>
      <c r="J93" s="151">
        <f>J94+J98+J99+J100</f>
        <v>42922</v>
      </c>
      <c r="K93" s="151">
        <f>K94+K98+K99+K100</f>
        <v>53165</v>
      </c>
      <c r="L93" s="152">
        <f t="shared" si="2"/>
        <v>123.86421881552583</v>
      </c>
    </row>
    <row r="94" spans="2:12">
      <c r="B94" s="153">
        <v>111</v>
      </c>
      <c r="C94" s="459" t="s">
        <v>1907</v>
      </c>
      <c r="D94" s="460"/>
      <c r="E94" s="460"/>
      <c r="F94" s="460"/>
      <c r="G94" s="460"/>
      <c r="H94" s="460"/>
      <c r="I94" s="150">
        <v>76</v>
      </c>
      <c r="J94" s="151">
        <f>SUM(J95:J97)</f>
        <v>42922</v>
      </c>
      <c r="K94" s="151">
        <f>SUM(K95:K97)</f>
        <v>47260</v>
      </c>
      <c r="L94" s="152">
        <f t="shared" si="2"/>
        <v>110.10670518615161</v>
      </c>
    </row>
    <row r="95" spans="2:12">
      <c r="B95" s="153">
        <v>1111</v>
      </c>
      <c r="C95" s="459" t="s">
        <v>1908</v>
      </c>
      <c r="D95" s="460"/>
      <c r="E95" s="460"/>
      <c r="F95" s="460"/>
      <c r="G95" s="460"/>
      <c r="H95" s="460"/>
      <c r="I95" s="150">
        <v>77</v>
      </c>
      <c r="J95" s="154">
        <v>42922</v>
      </c>
      <c r="K95" s="155">
        <v>47260</v>
      </c>
      <c r="L95" s="152">
        <f t="shared" si="2"/>
        <v>110.10670518615161</v>
      </c>
    </row>
    <row r="96" spans="2:12">
      <c r="B96" s="153">
        <v>1112</v>
      </c>
      <c r="C96" s="459" t="s">
        <v>1909</v>
      </c>
      <c r="D96" s="460"/>
      <c r="E96" s="460"/>
      <c r="F96" s="460"/>
      <c r="G96" s="460"/>
      <c r="H96" s="460"/>
      <c r="I96" s="150">
        <v>78</v>
      </c>
      <c r="J96" s="154"/>
      <c r="K96" s="155"/>
      <c r="L96" s="152" t="str">
        <f t="shared" si="2"/>
        <v>-</v>
      </c>
    </row>
    <row r="97" spans="2:12">
      <c r="B97" s="153">
        <v>1113</v>
      </c>
      <c r="C97" s="459" t="s">
        <v>1910</v>
      </c>
      <c r="D97" s="460"/>
      <c r="E97" s="460"/>
      <c r="F97" s="460"/>
      <c r="G97" s="460"/>
      <c r="H97" s="460"/>
      <c r="I97" s="150">
        <v>79</v>
      </c>
      <c r="J97" s="154"/>
      <c r="K97" s="155"/>
      <c r="L97" s="152" t="str">
        <f t="shared" si="2"/>
        <v>-</v>
      </c>
    </row>
    <row r="98" spans="2:12">
      <c r="B98" s="153">
        <v>112</v>
      </c>
      <c r="C98" s="459" t="s">
        <v>1911</v>
      </c>
      <c r="D98" s="460"/>
      <c r="E98" s="460"/>
      <c r="F98" s="460"/>
      <c r="G98" s="460"/>
      <c r="H98" s="460"/>
      <c r="I98" s="150">
        <v>80</v>
      </c>
      <c r="J98" s="154"/>
      <c r="K98" s="155">
        <v>5905</v>
      </c>
      <c r="L98" s="152" t="str">
        <f t="shared" si="2"/>
        <v>-</v>
      </c>
    </row>
    <row r="99" spans="2:12">
      <c r="B99" s="153">
        <v>113</v>
      </c>
      <c r="C99" s="459" t="s">
        <v>1912</v>
      </c>
      <c r="D99" s="460"/>
      <c r="E99" s="460"/>
      <c r="F99" s="460"/>
      <c r="G99" s="460"/>
      <c r="H99" s="460"/>
      <c r="I99" s="150">
        <v>81</v>
      </c>
      <c r="J99" s="154"/>
      <c r="K99" s="155"/>
      <c r="L99" s="152" t="str">
        <f t="shared" si="2"/>
        <v>-</v>
      </c>
    </row>
    <row r="100" spans="2:12">
      <c r="B100" s="153">
        <v>114</v>
      </c>
      <c r="C100" s="459" t="s">
        <v>1913</v>
      </c>
      <c r="D100" s="460"/>
      <c r="E100" s="460"/>
      <c r="F100" s="460"/>
      <c r="G100" s="460"/>
      <c r="H100" s="460"/>
      <c r="I100" s="150">
        <v>82</v>
      </c>
      <c r="J100" s="154"/>
      <c r="K100" s="155"/>
      <c r="L100" s="152" t="str">
        <f t="shared" si="2"/>
        <v>-</v>
      </c>
    </row>
    <row r="101" spans="2:12" ht="27.75" customHeight="1">
      <c r="B101" s="153">
        <v>12</v>
      </c>
      <c r="C101" s="459" t="s">
        <v>440</v>
      </c>
      <c r="D101" s="468"/>
      <c r="E101" s="468"/>
      <c r="F101" s="468"/>
      <c r="G101" s="468"/>
      <c r="H101" s="468"/>
      <c r="I101" s="150">
        <v>83</v>
      </c>
      <c r="J101" s="151">
        <f>J102+J105+J106+J107+J113</f>
        <v>0</v>
      </c>
      <c r="K101" s="151">
        <f>K102+K105+K106+K107+K113</f>
        <v>0</v>
      </c>
      <c r="L101" s="152" t="str">
        <f t="shared" si="2"/>
        <v>-</v>
      </c>
    </row>
    <row r="102" spans="2:12">
      <c r="B102" s="153">
        <v>121</v>
      </c>
      <c r="C102" s="459" t="s">
        <v>1914</v>
      </c>
      <c r="D102" s="460"/>
      <c r="E102" s="460"/>
      <c r="F102" s="460"/>
      <c r="G102" s="460"/>
      <c r="H102" s="460"/>
      <c r="I102" s="150">
        <v>84</v>
      </c>
      <c r="J102" s="151">
        <f>SUM(J103:J104)</f>
        <v>0</v>
      </c>
      <c r="K102" s="151">
        <f>SUM(K103:K104)</f>
        <v>0</v>
      </c>
      <c r="L102" s="152" t="str">
        <f t="shared" si="2"/>
        <v>-</v>
      </c>
    </row>
    <row r="103" spans="2:12">
      <c r="B103" s="153">
        <v>1211</v>
      </c>
      <c r="C103" s="459" t="s">
        <v>1915</v>
      </c>
      <c r="D103" s="460"/>
      <c r="E103" s="460"/>
      <c r="F103" s="460"/>
      <c r="G103" s="460"/>
      <c r="H103" s="460"/>
      <c r="I103" s="150">
        <v>85</v>
      </c>
      <c r="J103" s="154"/>
      <c r="K103" s="155"/>
      <c r="L103" s="152" t="str">
        <f t="shared" si="2"/>
        <v>-</v>
      </c>
    </row>
    <row r="104" spans="2:12">
      <c r="B104" s="153">
        <v>1212</v>
      </c>
      <c r="C104" s="459" t="s">
        <v>1916</v>
      </c>
      <c r="D104" s="460"/>
      <c r="E104" s="460"/>
      <c r="F104" s="460"/>
      <c r="G104" s="460"/>
      <c r="H104" s="460"/>
      <c r="I104" s="150">
        <v>86</v>
      </c>
      <c r="J104" s="154"/>
      <c r="K104" s="155"/>
      <c r="L104" s="152" t="str">
        <f t="shared" si="2"/>
        <v>-</v>
      </c>
    </row>
    <row r="105" spans="2:12">
      <c r="B105" s="153">
        <v>122</v>
      </c>
      <c r="C105" s="459" t="s">
        <v>1917</v>
      </c>
      <c r="D105" s="460"/>
      <c r="E105" s="460"/>
      <c r="F105" s="460"/>
      <c r="G105" s="460"/>
      <c r="H105" s="460"/>
      <c r="I105" s="150">
        <v>87</v>
      </c>
      <c r="J105" s="154"/>
      <c r="K105" s="155"/>
      <c r="L105" s="152" t="str">
        <f t="shared" si="2"/>
        <v>-</v>
      </c>
    </row>
    <row r="106" spans="2:12">
      <c r="B106" s="153">
        <v>123</v>
      </c>
      <c r="C106" s="459" t="s">
        <v>1918</v>
      </c>
      <c r="D106" s="460"/>
      <c r="E106" s="460"/>
      <c r="F106" s="460"/>
      <c r="G106" s="460"/>
      <c r="H106" s="460"/>
      <c r="I106" s="150">
        <v>88</v>
      </c>
      <c r="J106" s="154"/>
      <c r="K106" s="155"/>
      <c r="L106" s="152" t="str">
        <f t="shared" si="2"/>
        <v>-</v>
      </c>
    </row>
    <row r="107" spans="2:12">
      <c r="B107" s="153">
        <v>124</v>
      </c>
      <c r="C107" s="459" t="s">
        <v>1919</v>
      </c>
      <c r="D107" s="460"/>
      <c r="E107" s="460"/>
      <c r="F107" s="460"/>
      <c r="G107" s="460"/>
      <c r="H107" s="460"/>
      <c r="I107" s="150">
        <v>89</v>
      </c>
      <c r="J107" s="151">
        <f>SUM(J108:J112)</f>
        <v>0</v>
      </c>
      <c r="K107" s="151">
        <f>SUM(K108:K112)</f>
        <v>0</v>
      </c>
      <c r="L107" s="152" t="str">
        <f t="shared" si="2"/>
        <v>-</v>
      </c>
    </row>
    <row r="108" spans="2:12">
      <c r="B108" s="153">
        <v>1241</v>
      </c>
      <c r="C108" s="459" t="s">
        <v>1290</v>
      </c>
      <c r="D108" s="460"/>
      <c r="E108" s="460"/>
      <c r="F108" s="460"/>
      <c r="G108" s="460"/>
      <c r="H108" s="460"/>
      <c r="I108" s="150">
        <v>90</v>
      </c>
      <c r="J108" s="154"/>
      <c r="K108" s="155"/>
      <c r="L108" s="152" t="str">
        <f t="shared" si="2"/>
        <v>-</v>
      </c>
    </row>
    <row r="109" spans="2:12">
      <c r="B109" s="153">
        <v>1242</v>
      </c>
      <c r="C109" s="459" t="s">
        <v>1920</v>
      </c>
      <c r="D109" s="460"/>
      <c r="E109" s="460"/>
      <c r="F109" s="460"/>
      <c r="G109" s="460"/>
      <c r="H109" s="460"/>
      <c r="I109" s="150">
        <v>91</v>
      </c>
      <c r="J109" s="154"/>
      <c r="K109" s="155"/>
      <c r="L109" s="152" t="str">
        <f t="shared" si="2"/>
        <v>-</v>
      </c>
    </row>
    <row r="110" spans="2:12">
      <c r="B110" s="153">
        <v>1243</v>
      </c>
      <c r="C110" s="459" t="s">
        <v>1921</v>
      </c>
      <c r="D110" s="460"/>
      <c r="E110" s="460"/>
      <c r="F110" s="460"/>
      <c r="G110" s="460"/>
      <c r="H110" s="460"/>
      <c r="I110" s="150">
        <v>92</v>
      </c>
      <c r="J110" s="154"/>
      <c r="K110" s="155"/>
      <c r="L110" s="152" t="str">
        <f t="shared" si="2"/>
        <v>-</v>
      </c>
    </row>
    <row r="111" spans="2:12">
      <c r="B111" s="153">
        <v>1244</v>
      </c>
      <c r="C111" s="459" t="s">
        <v>1922</v>
      </c>
      <c r="D111" s="460"/>
      <c r="E111" s="460"/>
      <c r="F111" s="460"/>
      <c r="G111" s="460"/>
      <c r="H111" s="460"/>
      <c r="I111" s="150">
        <v>93</v>
      </c>
      <c r="J111" s="154"/>
      <c r="K111" s="155"/>
      <c r="L111" s="152" t="str">
        <f t="shared" si="2"/>
        <v>-</v>
      </c>
    </row>
    <row r="112" spans="2:12">
      <c r="B112" s="153">
        <v>1245</v>
      </c>
      <c r="C112" s="459" t="s">
        <v>1923</v>
      </c>
      <c r="D112" s="460"/>
      <c r="E112" s="460"/>
      <c r="F112" s="460"/>
      <c r="G112" s="460"/>
      <c r="H112" s="460"/>
      <c r="I112" s="150">
        <v>94</v>
      </c>
      <c r="J112" s="154"/>
      <c r="K112" s="155"/>
      <c r="L112" s="152" t="str">
        <f t="shared" si="2"/>
        <v>-</v>
      </c>
    </row>
    <row r="113" spans="2:12">
      <c r="B113" s="153">
        <v>129</v>
      </c>
      <c r="C113" s="459" t="s">
        <v>1924</v>
      </c>
      <c r="D113" s="460"/>
      <c r="E113" s="460"/>
      <c r="F113" s="460"/>
      <c r="G113" s="460"/>
      <c r="H113" s="460"/>
      <c r="I113" s="150">
        <v>95</v>
      </c>
      <c r="J113" s="151">
        <f>SUM(J114:J117)</f>
        <v>0</v>
      </c>
      <c r="K113" s="151">
        <f>SUM(K114:K117)</f>
        <v>0</v>
      </c>
      <c r="L113" s="152" t="str">
        <f t="shared" si="2"/>
        <v>-</v>
      </c>
    </row>
    <row r="114" spans="2:12">
      <c r="B114" s="153">
        <v>1291</v>
      </c>
      <c r="C114" s="459" t="s">
        <v>1925</v>
      </c>
      <c r="D114" s="460"/>
      <c r="E114" s="460"/>
      <c r="F114" s="460"/>
      <c r="G114" s="460"/>
      <c r="H114" s="460"/>
      <c r="I114" s="150">
        <v>96</v>
      </c>
      <c r="J114" s="154"/>
      <c r="K114" s="155"/>
      <c r="L114" s="152" t="str">
        <f t="shared" si="2"/>
        <v>-</v>
      </c>
    </row>
    <row r="115" spans="2:12">
      <c r="B115" s="153">
        <v>1292</v>
      </c>
      <c r="C115" s="459" t="s">
        <v>1926</v>
      </c>
      <c r="D115" s="460"/>
      <c r="E115" s="460"/>
      <c r="F115" s="460"/>
      <c r="G115" s="460"/>
      <c r="H115" s="460"/>
      <c r="I115" s="150">
        <v>97</v>
      </c>
      <c r="J115" s="154"/>
      <c r="K115" s="155"/>
      <c r="L115" s="152" t="str">
        <f t="shared" ref="L115:L146" si="3">IF(J115&gt;0,IF(K115/J115&gt;=100,"&gt;&gt;100",K115/J115*100),"-")</f>
        <v>-</v>
      </c>
    </row>
    <row r="116" spans="2:12">
      <c r="B116" s="153">
        <v>1293</v>
      </c>
      <c r="C116" s="459" t="s">
        <v>1927</v>
      </c>
      <c r="D116" s="460"/>
      <c r="E116" s="460"/>
      <c r="F116" s="460"/>
      <c r="G116" s="460"/>
      <c r="H116" s="460"/>
      <c r="I116" s="150">
        <v>98</v>
      </c>
      <c r="J116" s="154"/>
      <c r="K116" s="155"/>
      <c r="L116" s="152" t="str">
        <f t="shared" si="3"/>
        <v>-</v>
      </c>
    </row>
    <row r="117" spans="2:12">
      <c r="B117" s="153">
        <v>1294</v>
      </c>
      <c r="C117" s="459" t="s">
        <v>1928</v>
      </c>
      <c r="D117" s="460"/>
      <c r="E117" s="460"/>
      <c r="F117" s="460"/>
      <c r="G117" s="460"/>
      <c r="H117" s="460"/>
      <c r="I117" s="150">
        <v>99</v>
      </c>
      <c r="J117" s="154"/>
      <c r="K117" s="155"/>
      <c r="L117" s="152" t="str">
        <f t="shared" si="3"/>
        <v>-</v>
      </c>
    </row>
    <row r="118" spans="2:12">
      <c r="B118" s="153">
        <v>13</v>
      </c>
      <c r="C118" s="459" t="s">
        <v>1929</v>
      </c>
      <c r="D118" s="460"/>
      <c r="E118" s="460"/>
      <c r="F118" s="460"/>
      <c r="G118" s="460"/>
      <c r="H118" s="460"/>
      <c r="I118" s="150">
        <v>100</v>
      </c>
      <c r="J118" s="151">
        <f>SUM(J119:J121)-J122</f>
        <v>0</v>
      </c>
      <c r="K118" s="151">
        <f>SUM(K119:K121)-K122</f>
        <v>0</v>
      </c>
      <c r="L118" s="152" t="str">
        <f t="shared" si="3"/>
        <v>-</v>
      </c>
    </row>
    <row r="119" spans="2:12">
      <c r="B119" s="153">
        <v>131</v>
      </c>
      <c r="C119" s="459" t="s">
        <v>1930</v>
      </c>
      <c r="D119" s="460"/>
      <c r="E119" s="460"/>
      <c r="F119" s="460"/>
      <c r="G119" s="460"/>
      <c r="H119" s="460"/>
      <c r="I119" s="150">
        <v>101</v>
      </c>
      <c r="J119" s="154"/>
      <c r="K119" s="155"/>
      <c r="L119" s="152" t="str">
        <f t="shared" si="3"/>
        <v>-</v>
      </c>
    </row>
    <row r="120" spans="2:12">
      <c r="B120" s="153">
        <v>132</v>
      </c>
      <c r="C120" s="459" t="s">
        <v>1931</v>
      </c>
      <c r="D120" s="460"/>
      <c r="E120" s="460"/>
      <c r="F120" s="460"/>
      <c r="G120" s="460"/>
      <c r="H120" s="460"/>
      <c r="I120" s="150">
        <v>102</v>
      </c>
      <c r="J120" s="154"/>
      <c r="K120" s="155"/>
      <c r="L120" s="152" t="str">
        <f t="shared" si="3"/>
        <v>-</v>
      </c>
    </row>
    <row r="121" spans="2:12">
      <c r="B121" s="153">
        <v>133</v>
      </c>
      <c r="C121" s="459" t="s">
        <v>1932</v>
      </c>
      <c r="D121" s="460"/>
      <c r="E121" s="460"/>
      <c r="F121" s="460"/>
      <c r="G121" s="460"/>
      <c r="H121" s="460"/>
      <c r="I121" s="150">
        <v>103</v>
      </c>
      <c r="J121" s="154"/>
      <c r="K121" s="155"/>
      <c r="L121" s="152" t="str">
        <f t="shared" si="3"/>
        <v>-</v>
      </c>
    </row>
    <row r="122" spans="2:12">
      <c r="B122" s="153">
        <v>139</v>
      </c>
      <c r="C122" s="459" t="s">
        <v>1933</v>
      </c>
      <c r="D122" s="460"/>
      <c r="E122" s="460"/>
      <c r="F122" s="460"/>
      <c r="G122" s="460"/>
      <c r="H122" s="460"/>
      <c r="I122" s="150">
        <v>104</v>
      </c>
      <c r="J122" s="154"/>
      <c r="K122" s="155"/>
      <c r="L122" s="152" t="str">
        <f t="shared" si="3"/>
        <v>-</v>
      </c>
    </row>
    <row r="123" spans="2:12">
      <c r="B123" s="153">
        <v>14</v>
      </c>
      <c r="C123" s="459" t="s">
        <v>2902</v>
      </c>
      <c r="D123" s="460"/>
      <c r="E123" s="460"/>
      <c r="F123" s="460"/>
      <c r="G123" s="460"/>
      <c r="H123" s="460"/>
      <c r="I123" s="150">
        <v>105</v>
      </c>
      <c r="J123" s="151">
        <f>J124+J127+J130+J133+J136+J139-J142</f>
        <v>0</v>
      </c>
      <c r="K123" s="151">
        <f>K124+K127+K130+K133+K136+K139-K142</f>
        <v>0</v>
      </c>
      <c r="L123" s="152" t="str">
        <f t="shared" si="3"/>
        <v>-</v>
      </c>
    </row>
    <row r="124" spans="2:12">
      <c r="B124" s="153">
        <v>141</v>
      </c>
      <c r="C124" s="459" t="s">
        <v>2903</v>
      </c>
      <c r="D124" s="460"/>
      <c r="E124" s="460"/>
      <c r="F124" s="460"/>
      <c r="G124" s="460"/>
      <c r="H124" s="460"/>
      <c r="I124" s="150">
        <v>106</v>
      </c>
      <c r="J124" s="151">
        <f>SUM(J125:J126)</f>
        <v>0</v>
      </c>
      <c r="K124" s="151">
        <f>SUM(K125:K126)</f>
        <v>0</v>
      </c>
      <c r="L124" s="152" t="str">
        <f t="shared" si="3"/>
        <v>-</v>
      </c>
    </row>
    <row r="125" spans="2:12">
      <c r="B125" s="153">
        <v>1411</v>
      </c>
      <c r="C125" s="459" t="s">
        <v>2904</v>
      </c>
      <c r="D125" s="460"/>
      <c r="E125" s="460"/>
      <c r="F125" s="460"/>
      <c r="G125" s="460"/>
      <c r="H125" s="460"/>
      <c r="I125" s="150">
        <v>107</v>
      </c>
      <c r="J125" s="154"/>
      <c r="K125" s="155"/>
      <c r="L125" s="152" t="str">
        <f t="shared" si="3"/>
        <v>-</v>
      </c>
    </row>
    <row r="126" spans="2:12">
      <c r="B126" s="153">
        <v>1412</v>
      </c>
      <c r="C126" s="459" t="s">
        <v>2905</v>
      </c>
      <c r="D126" s="460"/>
      <c r="E126" s="460"/>
      <c r="F126" s="460"/>
      <c r="G126" s="460"/>
      <c r="H126" s="460"/>
      <c r="I126" s="150">
        <v>108</v>
      </c>
      <c r="J126" s="154"/>
      <c r="K126" s="155"/>
      <c r="L126" s="152" t="str">
        <f t="shared" si="3"/>
        <v>-</v>
      </c>
    </row>
    <row r="127" spans="2:12">
      <c r="B127" s="153">
        <v>142</v>
      </c>
      <c r="C127" s="459" t="s">
        <v>2906</v>
      </c>
      <c r="D127" s="460"/>
      <c r="E127" s="460"/>
      <c r="F127" s="460"/>
      <c r="G127" s="460"/>
      <c r="H127" s="460"/>
      <c r="I127" s="150">
        <v>109</v>
      </c>
      <c r="J127" s="151">
        <f>SUM(J128:J129)</f>
        <v>0</v>
      </c>
      <c r="K127" s="151">
        <f>SUM(K128:K129)</f>
        <v>0</v>
      </c>
      <c r="L127" s="152" t="str">
        <f t="shared" si="3"/>
        <v>-</v>
      </c>
    </row>
    <row r="128" spans="2:12">
      <c r="B128" s="153">
        <v>1421</v>
      </c>
      <c r="C128" s="459" t="s">
        <v>2907</v>
      </c>
      <c r="D128" s="460"/>
      <c r="E128" s="460"/>
      <c r="F128" s="460"/>
      <c r="G128" s="460"/>
      <c r="H128" s="460"/>
      <c r="I128" s="150">
        <v>110</v>
      </c>
      <c r="J128" s="154"/>
      <c r="K128" s="155"/>
      <c r="L128" s="152" t="str">
        <f t="shared" si="3"/>
        <v>-</v>
      </c>
    </row>
    <row r="129" spans="2:12">
      <c r="B129" s="153">
        <v>1422</v>
      </c>
      <c r="C129" s="459" t="s">
        <v>2908</v>
      </c>
      <c r="D129" s="460"/>
      <c r="E129" s="460"/>
      <c r="F129" s="460"/>
      <c r="G129" s="460"/>
      <c r="H129" s="460"/>
      <c r="I129" s="150">
        <v>111</v>
      </c>
      <c r="J129" s="154"/>
      <c r="K129" s="155"/>
      <c r="L129" s="152" t="str">
        <f t="shared" si="3"/>
        <v>-</v>
      </c>
    </row>
    <row r="130" spans="2:12">
      <c r="B130" s="153">
        <v>143</v>
      </c>
      <c r="C130" s="459" t="s">
        <v>2909</v>
      </c>
      <c r="D130" s="460"/>
      <c r="E130" s="460"/>
      <c r="F130" s="460"/>
      <c r="G130" s="460"/>
      <c r="H130" s="460"/>
      <c r="I130" s="150">
        <v>112</v>
      </c>
      <c r="J130" s="151">
        <f>SUM(J131:J132)</f>
        <v>0</v>
      </c>
      <c r="K130" s="151">
        <f>SUM(K131:K132)</f>
        <v>0</v>
      </c>
      <c r="L130" s="152" t="str">
        <f t="shared" si="3"/>
        <v>-</v>
      </c>
    </row>
    <row r="131" spans="2:12">
      <c r="B131" s="153">
        <v>1431</v>
      </c>
      <c r="C131" s="459" t="s">
        <v>2910</v>
      </c>
      <c r="D131" s="460"/>
      <c r="E131" s="460"/>
      <c r="F131" s="460"/>
      <c r="G131" s="460"/>
      <c r="H131" s="460"/>
      <c r="I131" s="150">
        <v>113</v>
      </c>
      <c r="J131" s="154"/>
      <c r="K131" s="155"/>
      <c r="L131" s="152" t="str">
        <f t="shared" si="3"/>
        <v>-</v>
      </c>
    </row>
    <row r="132" spans="2:12">
      <c r="B132" s="153">
        <v>1432</v>
      </c>
      <c r="C132" s="459" t="s">
        <v>2911</v>
      </c>
      <c r="D132" s="460"/>
      <c r="E132" s="460"/>
      <c r="F132" s="460"/>
      <c r="G132" s="460"/>
      <c r="H132" s="460"/>
      <c r="I132" s="150">
        <v>114</v>
      </c>
      <c r="J132" s="154"/>
      <c r="K132" s="155"/>
      <c r="L132" s="152" t="str">
        <f t="shared" si="3"/>
        <v>-</v>
      </c>
    </row>
    <row r="133" spans="2:12">
      <c r="B133" s="153">
        <v>144</v>
      </c>
      <c r="C133" s="459" t="s">
        <v>2912</v>
      </c>
      <c r="D133" s="460"/>
      <c r="E133" s="460"/>
      <c r="F133" s="460"/>
      <c r="G133" s="460"/>
      <c r="H133" s="460"/>
      <c r="I133" s="150">
        <v>115</v>
      </c>
      <c r="J133" s="151">
        <f>SUM(J134:J135)</f>
        <v>0</v>
      </c>
      <c r="K133" s="151">
        <f>SUM(K134:K135)</f>
        <v>0</v>
      </c>
      <c r="L133" s="152" t="str">
        <f t="shared" si="3"/>
        <v>-</v>
      </c>
    </row>
    <row r="134" spans="2:12">
      <c r="B134" s="153">
        <v>1441</v>
      </c>
      <c r="C134" s="459" t="s">
        <v>2913</v>
      </c>
      <c r="D134" s="460"/>
      <c r="E134" s="460"/>
      <c r="F134" s="460"/>
      <c r="G134" s="460"/>
      <c r="H134" s="460"/>
      <c r="I134" s="150">
        <v>116</v>
      </c>
      <c r="J134" s="154"/>
      <c r="K134" s="155"/>
      <c r="L134" s="152" t="str">
        <f t="shared" si="3"/>
        <v>-</v>
      </c>
    </row>
    <row r="135" spans="2:12">
      <c r="B135" s="153">
        <v>1442</v>
      </c>
      <c r="C135" s="459" t="s">
        <v>1844</v>
      </c>
      <c r="D135" s="460"/>
      <c r="E135" s="460"/>
      <c r="F135" s="460"/>
      <c r="G135" s="460"/>
      <c r="H135" s="460"/>
      <c r="I135" s="150">
        <v>117</v>
      </c>
      <c r="J135" s="154"/>
      <c r="K135" s="155"/>
      <c r="L135" s="152" t="str">
        <f t="shared" si="3"/>
        <v>-</v>
      </c>
    </row>
    <row r="136" spans="2:12">
      <c r="B136" s="153">
        <v>145</v>
      </c>
      <c r="C136" s="459" t="s">
        <v>1845</v>
      </c>
      <c r="D136" s="460"/>
      <c r="E136" s="460"/>
      <c r="F136" s="460"/>
      <c r="G136" s="460"/>
      <c r="H136" s="460"/>
      <c r="I136" s="150">
        <v>118</v>
      </c>
      <c r="J136" s="151">
        <f>SUM(J137:J138)</f>
        <v>0</v>
      </c>
      <c r="K136" s="151">
        <f>SUM(K137:K138)</f>
        <v>0</v>
      </c>
      <c r="L136" s="152" t="str">
        <f t="shared" si="3"/>
        <v>-</v>
      </c>
    </row>
    <row r="137" spans="2:12">
      <c r="B137" s="153">
        <v>1451</v>
      </c>
      <c r="C137" s="459" t="s">
        <v>1846</v>
      </c>
      <c r="D137" s="460"/>
      <c r="E137" s="460"/>
      <c r="F137" s="460"/>
      <c r="G137" s="460"/>
      <c r="H137" s="460"/>
      <c r="I137" s="150">
        <v>119</v>
      </c>
      <c r="J137" s="154"/>
      <c r="K137" s="155"/>
      <c r="L137" s="152" t="str">
        <f t="shared" si="3"/>
        <v>-</v>
      </c>
    </row>
    <row r="138" spans="2:12">
      <c r="B138" s="153">
        <v>1452</v>
      </c>
      <c r="C138" s="459" t="s">
        <v>1847</v>
      </c>
      <c r="D138" s="460"/>
      <c r="E138" s="460"/>
      <c r="F138" s="460"/>
      <c r="G138" s="460"/>
      <c r="H138" s="460"/>
      <c r="I138" s="150">
        <v>120</v>
      </c>
      <c r="J138" s="154"/>
      <c r="K138" s="155"/>
      <c r="L138" s="152" t="str">
        <f t="shared" si="3"/>
        <v>-</v>
      </c>
    </row>
    <row r="139" spans="2:12">
      <c r="B139" s="153">
        <v>146</v>
      </c>
      <c r="C139" s="459" t="s">
        <v>1848</v>
      </c>
      <c r="D139" s="460"/>
      <c r="E139" s="460"/>
      <c r="F139" s="460"/>
      <c r="G139" s="460"/>
      <c r="H139" s="460"/>
      <c r="I139" s="150">
        <v>121</v>
      </c>
      <c r="J139" s="151">
        <f>SUM(J140:J141)</f>
        <v>0</v>
      </c>
      <c r="K139" s="151">
        <f>SUM(K140:K141)</f>
        <v>0</v>
      </c>
      <c r="L139" s="152" t="str">
        <f t="shared" si="3"/>
        <v>-</v>
      </c>
    </row>
    <row r="140" spans="2:12">
      <c r="B140" s="153">
        <v>1461</v>
      </c>
      <c r="C140" s="459" t="s">
        <v>1849</v>
      </c>
      <c r="D140" s="460"/>
      <c r="E140" s="460"/>
      <c r="F140" s="460"/>
      <c r="G140" s="460"/>
      <c r="H140" s="460"/>
      <c r="I140" s="150">
        <v>122</v>
      </c>
      <c r="J140" s="154"/>
      <c r="K140" s="155"/>
      <c r="L140" s="152" t="str">
        <f t="shared" si="3"/>
        <v>-</v>
      </c>
    </row>
    <row r="141" spans="2:12">
      <c r="B141" s="153">
        <v>1462</v>
      </c>
      <c r="C141" s="459" t="s">
        <v>1850</v>
      </c>
      <c r="D141" s="460"/>
      <c r="E141" s="460"/>
      <c r="F141" s="460"/>
      <c r="G141" s="460"/>
      <c r="H141" s="460"/>
      <c r="I141" s="150">
        <v>123</v>
      </c>
      <c r="J141" s="154"/>
      <c r="K141" s="155"/>
      <c r="L141" s="152" t="str">
        <f t="shared" si="3"/>
        <v>-</v>
      </c>
    </row>
    <row r="142" spans="2:12">
      <c r="B142" s="153">
        <v>149</v>
      </c>
      <c r="C142" s="459" t="s">
        <v>1851</v>
      </c>
      <c r="D142" s="460"/>
      <c r="E142" s="460"/>
      <c r="F142" s="460"/>
      <c r="G142" s="460"/>
      <c r="H142" s="460"/>
      <c r="I142" s="150">
        <v>124</v>
      </c>
      <c r="J142" s="154"/>
      <c r="K142" s="155"/>
      <c r="L142" s="152" t="str">
        <f t="shared" si="3"/>
        <v>-</v>
      </c>
    </row>
    <row r="143" spans="2:12">
      <c r="B143" s="153">
        <v>15</v>
      </c>
      <c r="C143" s="459" t="s">
        <v>1852</v>
      </c>
      <c r="D143" s="460"/>
      <c r="E143" s="460"/>
      <c r="F143" s="460"/>
      <c r="G143" s="460"/>
      <c r="H143" s="460"/>
      <c r="I143" s="150">
        <v>125</v>
      </c>
      <c r="J143" s="151">
        <f>J144+J147-J150</f>
        <v>0</v>
      </c>
      <c r="K143" s="151">
        <f>K144+K147-K150</f>
        <v>0</v>
      </c>
      <c r="L143" s="152" t="str">
        <f t="shared" si="3"/>
        <v>-</v>
      </c>
    </row>
    <row r="144" spans="2:12">
      <c r="B144" s="153">
        <v>151</v>
      </c>
      <c r="C144" s="459" t="s">
        <v>1853</v>
      </c>
      <c r="D144" s="460"/>
      <c r="E144" s="460"/>
      <c r="F144" s="460"/>
      <c r="G144" s="460"/>
      <c r="H144" s="460"/>
      <c r="I144" s="150">
        <v>126</v>
      </c>
      <c r="J144" s="151">
        <f>SUM(J145:J146)</f>
        <v>0</v>
      </c>
      <c r="K144" s="151">
        <f>SUM(K145:K146)</f>
        <v>0</v>
      </c>
      <c r="L144" s="152" t="str">
        <f t="shared" si="3"/>
        <v>-</v>
      </c>
    </row>
    <row r="145" spans="2:12">
      <c r="B145" s="153">
        <v>1511</v>
      </c>
      <c r="C145" s="459" t="s">
        <v>1854</v>
      </c>
      <c r="D145" s="460"/>
      <c r="E145" s="460"/>
      <c r="F145" s="460"/>
      <c r="G145" s="460"/>
      <c r="H145" s="460"/>
      <c r="I145" s="150">
        <v>127</v>
      </c>
      <c r="J145" s="154"/>
      <c r="K145" s="155"/>
      <c r="L145" s="152" t="str">
        <f t="shared" si="3"/>
        <v>-</v>
      </c>
    </row>
    <row r="146" spans="2:12">
      <c r="B146" s="153">
        <v>1512</v>
      </c>
      <c r="C146" s="459" t="s">
        <v>1855</v>
      </c>
      <c r="D146" s="460"/>
      <c r="E146" s="460"/>
      <c r="F146" s="460"/>
      <c r="G146" s="460"/>
      <c r="H146" s="460"/>
      <c r="I146" s="150">
        <v>128</v>
      </c>
      <c r="J146" s="154"/>
      <c r="K146" s="155"/>
      <c r="L146" s="152" t="str">
        <f t="shared" si="3"/>
        <v>-</v>
      </c>
    </row>
    <row r="147" spans="2:12">
      <c r="B147" s="153">
        <v>152</v>
      </c>
      <c r="C147" s="459" t="s">
        <v>1856</v>
      </c>
      <c r="D147" s="460"/>
      <c r="E147" s="460"/>
      <c r="F147" s="460"/>
      <c r="G147" s="460"/>
      <c r="H147" s="460"/>
      <c r="I147" s="150">
        <v>129</v>
      </c>
      <c r="J147" s="151">
        <f>SUM(J148:J149)</f>
        <v>0</v>
      </c>
      <c r="K147" s="151">
        <f>SUM(K148:K149)</f>
        <v>0</v>
      </c>
      <c r="L147" s="152" t="str">
        <f t="shared" ref="L147:L162" si="4">IF(J147&gt;0,IF(K147/J147&gt;=100,"&gt;&gt;100",K147/J147*100),"-")</f>
        <v>-</v>
      </c>
    </row>
    <row r="148" spans="2:12">
      <c r="B148" s="153">
        <v>1521</v>
      </c>
      <c r="C148" s="459" t="s">
        <v>1857</v>
      </c>
      <c r="D148" s="460"/>
      <c r="E148" s="460"/>
      <c r="F148" s="460"/>
      <c r="G148" s="460"/>
      <c r="H148" s="460"/>
      <c r="I148" s="150">
        <v>130</v>
      </c>
      <c r="J148" s="154"/>
      <c r="K148" s="155"/>
      <c r="L148" s="152" t="str">
        <f t="shared" si="4"/>
        <v>-</v>
      </c>
    </row>
    <row r="149" spans="2:12">
      <c r="B149" s="153">
        <v>1522</v>
      </c>
      <c r="C149" s="459" t="s">
        <v>187</v>
      </c>
      <c r="D149" s="460"/>
      <c r="E149" s="460"/>
      <c r="F149" s="460"/>
      <c r="G149" s="460"/>
      <c r="H149" s="460"/>
      <c r="I149" s="150">
        <v>131</v>
      </c>
      <c r="J149" s="154"/>
      <c r="K149" s="155"/>
      <c r="L149" s="152" t="str">
        <f t="shared" si="4"/>
        <v>-</v>
      </c>
    </row>
    <row r="150" spans="2:12">
      <c r="B150" s="153">
        <v>159</v>
      </c>
      <c r="C150" s="459" t="s">
        <v>1318</v>
      </c>
      <c r="D150" s="460"/>
      <c r="E150" s="460"/>
      <c r="F150" s="460"/>
      <c r="G150" s="460"/>
      <c r="H150" s="460"/>
      <c r="I150" s="150">
        <v>132</v>
      </c>
      <c r="J150" s="154"/>
      <c r="K150" s="155"/>
      <c r="L150" s="152" t="str">
        <f t="shared" si="4"/>
        <v>-</v>
      </c>
    </row>
    <row r="151" spans="2:12">
      <c r="B151" s="153">
        <v>16</v>
      </c>
      <c r="C151" s="459" t="s">
        <v>1319</v>
      </c>
      <c r="D151" s="460"/>
      <c r="E151" s="460"/>
      <c r="F151" s="460"/>
      <c r="G151" s="460"/>
      <c r="H151" s="460"/>
      <c r="I151" s="150">
        <v>133</v>
      </c>
      <c r="J151" s="151">
        <f>SUM(J152:J155)+J158-J159</f>
        <v>0</v>
      </c>
      <c r="K151" s="151">
        <f>SUM(K152:K155)+K158-K159</f>
        <v>0</v>
      </c>
      <c r="L151" s="152" t="str">
        <f t="shared" si="4"/>
        <v>-</v>
      </c>
    </row>
    <row r="152" spans="2:12">
      <c r="B152" s="153">
        <v>161</v>
      </c>
      <c r="C152" s="459" t="s">
        <v>1320</v>
      </c>
      <c r="D152" s="460"/>
      <c r="E152" s="460"/>
      <c r="F152" s="460"/>
      <c r="G152" s="460"/>
      <c r="H152" s="460"/>
      <c r="I152" s="150">
        <v>134</v>
      </c>
      <c r="J152" s="154"/>
      <c r="K152" s="155"/>
      <c r="L152" s="152" t="str">
        <f t="shared" si="4"/>
        <v>-</v>
      </c>
    </row>
    <row r="153" spans="2:12">
      <c r="B153" s="153">
        <v>162</v>
      </c>
      <c r="C153" s="459" t="s">
        <v>1321</v>
      </c>
      <c r="D153" s="460"/>
      <c r="E153" s="460"/>
      <c r="F153" s="460"/>
      <c r="G153" s="460"/>
      <c r="H153" s="460"/>
      <c r="I153" s="150">
        <v>135</v>
      </c>
      <c r="J153" s="154"/>
      <c r="K153" s="155"/>
      <c r="L153" s="152" t="str">
        <f t="shared" si="4"/>
        <v>-</v>
      </c>
    </row>
    <row r="154" spans="2:12">
      <c r="B154" s="153">
        <v>163</v>
      </c>
      <c r="C154" s="459" t="s">
        <v>1322</v>
      </c>
      <c r="D154" s="460"/>
      <c r="E154" s="460"/>
      <c r="F154" s="460"/>
      <c r="G154" s="460"/>
      <c r="H154" s="460"/>
      <c r="I154" s="150">
        <v>136</v>
      </c>
      <c r="J154" s="154"/>
      <c r="K154" s="155"/>
      <c r="L154" s="152" t="str">
        <f t="shared" si="4"/>
        <v>-</v>
      </c>
    </row>
    <row r="155" spans="2:12">
      <c r="B155" s="153">
        <v>164</v>
      </c>
      <c r="C155" s="459" t="s">
        <v>1054</v>
      </c>
      <c r="D155" s="460"/>
      <c r="E155" s="460"/>
      <c r="F155" s="460"/>
      <c r="G155" s="460"/>
      <c r="H155" s="460"/>
      <c r="I155" s="150">
        <v>137</v>
      </c>
      <c r="J155" s="151">
        <f>SUM(J156:J157)</f>
        <v>0</v>
      </c>
      <c r="K155" s="151">
        <f>SUM(K156:K157)</f>
        <v>0</v>
      </c>
      <c r="L155" s="152" t="str">
        <f t="shared" si="4"/>
        <v>-</v>
      </c>
    </row>
    <row r="156" spans="2:12">
      <c r="B156" s="153">
        <v>1641</v>
      </c>
      <c r="C156" s="459" t="s">
        <v>1055</v>
      </c>
      <c r="D156" s="460"/>
      <c r="E156" s="460"/>
      <c r="F156" s="460"/>
      <c r="G156" s="460"/>
      <c r="H156" s="460"/>
      <c r="I156" s="150">
        <v>138</v>
      </c>
      <c r="J156" s="154"/>
      <c r="K156" s="155"/>
      <c r="L156" s="152" t="str">
        <f t="shared" si="4"/>
        <v>-</v>
      </c>
    </row>
    <row r="157" spans="2:12">
      <c r="B157" s="153">
        <v>1642</v>
      </c>
      <c r="C157" s="459" t="s">
        <v>1056</v>
      </c>
      <c r="D157" s="460"/>
      <c r="E157" s="460"/>
      <c r="F157" s="460"/>
      <c r="G157" s="460"/>
      <c r="H157" s="460"/>
      <c r="I157" s="150">
        <v>139</v>
      </c>
      <c r="J157" s="154"/>
      <c r="K157" s="155"/>
      <c r="L157" s="152" t="str">
        <f t="shared" si="4"/>
        <v>-</v>
      </c>
    </row>
    <row r="158" spans="2:12">
      <c r="B158" s="153">
        <v>165</v>
      </c>
      <c r="C158" s="459" t="s">
        <v>1928</v>
      </c>
      <c r="D158" s="460"/>
      <c r="E158" s="460"/>
      <c r="F158" s="460"/>
      <c r="G158" s="460"/>
      <c r="H158" s="460"/>
      <c r="I158" s="150">
        <v>140</v>
      </c>
      <c r="J158" s="154"/>
      <c r="K158" s="155"/>
      <c r="L158" s="152" t="str">
        <f t="shared" si="4"/>
        <v>-</v>
      </c>
    </row>
    <row r="159" spans="2:12">
      <c r="B159" s="153">
        <v>169</v>
      </c>
      <c r="C159" s="459" t="s">
        <v>1057</v>
      </c>
      <c r="D159" s="460"/>
      <c r="E159" s="460"/>
      <c r="F159" s="460"/>
      <c r="G159" s="460"/>
      <c r="H159" s="460"/>
      <c r="I159" s="150">
        <v>141</v>
      </c>
      <c r="J159" s="154"/>
      <c r="K159" s="155"/>
      <c r="L159" s="152" t="str">
        <f t="shared" si="4"/>
        <v>-</v>
      </c>
    </row>
    <row r="160" spans="2:12">
      <c r="B160" s="153">
        <v>19</v>
      </c>
      <c r="C160" s="459" t="s">
        <v>1058</v>
      </c>
      <c r="D160" s="460"/>
      <c r="E160" s="460"/>
      <c r="F160" s="460"/>
      <c r="G160" s="460"/>
      <c r="H160" s="460"/>
      <c r="I160" s="150">
        <v>142</v>
      </c>
      <c r="J160" s="151">
        <f>SUM(J161:J162)</f>
        <v>0</v>
      </c>
      <c r="K160" s="151">
        <f>SUM(K161:K162)</f>
        <v>0</v>
      </c>
      <c r="L160" s="152" t="str">
        <f t="shared" si="4"/>
        <v>-</v>
      </c>
    </row>
    <row r="161" spans="2:12">
      <c r="B161" s="153">
        <v>191</v>
      </c>
      <c r="C161" s="459" t="s">
        <v>1059</v>
      </c>
      <c r="D161" s="460"/>
      <c r="E161" s="460"/>
      <c r="F161" s="460"/>
      <c r="G161" s="460"/>
      <c r="H161" s="460"/>
      <c r="I161" s="150">
        <v>143</v>
      </c>
      <c r="J161" s="154"/>
      <c r="K161" s="155"/>
      <c r="L161" s="152" t="str">
        <f t="shared" si="4"/>
        <v>-</v>
      </c>
    </row>
    <row r="162" spans="2:12">
      <c r="B162" s="156">
        <v>192</v>
      </c>
      <c r="C162" s="466" t="s">
        <v>1060</v>
      </c>
      <c r="D162" s="467"/>
      <c r="E162" s="467"/>
      <c r="F162" s="467"/>
      <c r="G162" s="467"/>
      <c r="H162" s="467"/>
      <c r="I162" s="157">
        <v>144</v>
      </c>
      <c r="J162" s="158"/>
      <c r="K162" s="159"/>
      <c r="L162" s="135" t="str">
        <f t="shared" si="4"/>
        <v>-</v>
      </c>
    </row>
    <row r="163" spans="2:12" s="27" customFormat="1" ht="12.75">
      <c r="B163" s="463" t="s">
        <v>1061</v>
      </c>
      <c r="C163" s="464"/>
      <c r="D163" s="464"/>
      <c r="E163" s="464"/>
      <c r="F163" s="464"/>
      <c r="G163" s="464"/>
      <c r="H163" s="464"/>
      <c r="I163" s="464"/>
      <c r="J163" s="464"/>
      <c r="K163" s="464"/>
      <c r="L163" s="465"/>
    </row>
    <row r="164" spans="2:12">
      <c r="B164" s="146"/>
      <c r="C164" s="461" t="s">
        <v>1433</v>
      </c>
      <c r="D164" s="462"/>
      <c r="E164" s="462"/>
      <c r="F164" s="462"/>
      <c r="G164" s="462"/>
      <c r="H164" s="462"/>
      <c r="I164" s="147">
        <v>145</v>
      </c>
      <c r="J164" s="148">
        <f>J165+J214</f>
        <v>104330</v>
      </c>
      <c r="K164" s="148">
        <f>K165+K214</f>
        <v>100571</v>
      </c>
      <c r="L164" s="160">
        <f t="shared" ref="L164:L195" si="5">IF(J164&gt;0,IF(K164/J164&gt;=100,"&gt;&gt;100",K164/J164*100),"-")</f>
        <v>96.397009489121061</v>
      </c>
    </row>
    <row r="165" spans="2:12">
      <c r="B165" s="149">
        <v>2</v>
      </c>
      <c r="C165" s="457" t="s">
        <v>1062</v>
      </c>
      <c r="D165" s="458"/>
      <c r="E165" s="458"/>
      <c r="F165" s="458"/>
      <c r="G165" s="458"/>
      <c r="H165" s="458"/>
      <c r="I165" s="150">
        <v>146</v>
      </c>
      <c r="J165" s="151">
        <f>J166+J193+J201+J209</f>
        <v>52593</v>
      </c>
      <c r="K165" s="151">
        <f>K166+K193+K201+K209</f>
        <v>49809</v>
      </c>
      <c r="L165" s="161">
        <f t="shared" si="5"/>
        <v>94.706519879071365</v>
      </c>
    </row>
    <row r="166" spans="2:12">
      <c r="B166" s="153">
        <v>24</v>
      </c>
      <c r="C166" s="459" t="s">
        <v>1063</v>
      </c>
      <c r="D166" s="460"/>
      <c r="E166" s="460"/>
      <c r="F166" s="460"/>
      <c r="G166" s="460"/>
      <c r="H166" s="460"/>
      <c r="I166" s="150">
        <v>147</v>
      </c>
      <c r="J166" s="151">
        <f>J167+J175+J183+J187+J188+J189</f>
        <v>14571</v>
      </c>
      <c r="K166" s="151">
        <f>K167+K175+K183+K187+K188+K189</f>
        <v>15805</v>
      </c>
      <c r="L166" s="161">
        <f t="shared" si="5"/>
        <v>108.46887653558439</v>
      </c>
    </row>
    <row r="167" spans="2:12">
      <c r="B167" s="153">
        <v>241</v>
      </c>
      <c r="C167" s="459" t="s">
        <v>278</v>
      </c>
      <c r="D167" s="460"/>
      <c r="E167" s="460"/>
      <c r="F167" s="460"/>
      <c r="G167" s="460"/>
      <c r="H167" s="460"/>
      <c r="I167" s="150">
        <v>148</v>
      </c>
      <c r="J167" s="151">
        <f>SUM(J168:J174)</f>
        <v>13350</v>
      </c>
      <c r="K167" s="151">
        <f>SUM(K168:K174)</f>
        <v>14173</v>
      </c>
      <c r="L167" s="161">
        <f t="shared" si="5"/>
        <v>106.16479400749064</v>
      </c>
    </row>
    <row r="168" spans="2:12">
      <c r="B168" s="153">
        <v>2411</v>
      </c>
      <c r="C168" s="459" t="s">
        <v>279</v>
      </c>
      <c r="D168" s="460"/>
      <c r="E168" s="460"/>
      <c r="F168" s="460"/>
      <c r="G168" s="460"/>
      <c r="H168" s="460"/>
      <c r="I168" s="150">
        <v>149</v>
      </c>
      <c r="J168" s="162">
        <v>9065</v>
      </c>
      <c r="K168" s="163">
        <v>8976</v>
      </c>
      <c r="L168" s="161">
        <f t="shared" si="5"/>
        <v>99.01820187534473</v>
      </c>
    </row>
    <row r="169" spans="2:12">
      <c r="B169" s="153">
        <v>2412</v>
      </c>
      <c r="C169" s="459" t="s">
        <v>280</v>
      </c>
      <c r="D169" s="460"/>
      <c r="E169" s="460"/>
      <c r="F169" s="460"/>
      <c r="G169" s="460"/>
      <c r="H169" s="460"/>
      <c r="I169" s="150">
        <v>150</v>
      </c>
      <c r="J169" s="162"/>
      <c r="K169" s="163"/>
      <c r="L169" s="161" t="str">
        <f t="shared" si="5"/>
        <v>-</v>
      </c>
    </row>
    <row r="170" spans="2:12">
      <c r="B170" s="153">
        <v>2413</v>
      </c>
      <c r="C170" s="459" t="s">
        <v>281</v>
      </c>
      <c r="D170" s="460"/>
      <c r="E170" s="460"/>
      <c r="F170" s="460"/>
      <c r="G170" s="460"/>
      <c r="H170" s="460"/>
      <c r="I170" s="150">
        <v>151</v>
      </c>
      <c r="J170" s="162"/>
      <c r="K170" s="163"/>
      <c r="L170" s="161" t="str">
        <f t="shared" si="5"/>
        <v>-</v>
      </c>
    </row>
    <row r="171" spans="2:12">
      <c r="B171" s="153">
        <v>2414</v>
      </c>
      <c r="C171" s="459" t="s">
        <v>282</v>
      </c>
      <c r="D171" s="460"/>
      <c r="E171" s="460"/>
      <c r="F171" s="460"/>
      <c r="G171" s="460"/>
      <c r="H171" s="460"/>
      <c r="I171" s="150">
        <v>152</v>
      </c>
      <c r="J171" s="162">
        <v>102</v>
      </c>
      <c r="K171" s="163">
        <v>345</v>
      </c>
      <c r="L171" s="161">
        <f t="shared" si="5"/>
        <v>338.23529411764707</v>
      </c>
    </row>
    <row r="172" spans="2:12">
      <c r="B172" s="153">
        <v>2415</v>
      </c>
      <c r="C172" s="459" t="s">
        <v>283</v>
      </c>
      <c r="D172" s="460"/>
      <c r="E172" s="460"/>
      <c r="F172" s="460"/>
      <c r="G172" s="460"/>
      <c r="H172" s="460"/>
      <c r="I172" s="150">
        <v>153</v>
      </c>
      <c r="J172" s="162">
        <v>2292</v>
      </c>
      <c r="K172" s="163">
        <v>2330</v>
      </c>
      <c r="L172" s="161">
        <f t="shared" si="5"/>
        <v>101.65794066317626</v>
      </c>
    </row>
    <row r="173" spans="2:12">
      <c r="B173" s="153">
        <v>2416</v>
      </c>
      <c r="C173" s="459" t="s">
        <v>284</v>
      </c>
      <c r="D173" s="460"/>
      <c r="E173" s="460"/>
      <c r="F173" s="460"/>
      <c r="G173" s="460"/>
      <c r="H173" s="460"/>
      <c r="I173" s="150">
        <v>154</v>
      </c>
      <c r="J173" s="162">
        <v>1891</v>
      </c>
      <c r="K173" s="163">
        <v>1922</v>
      </c>
      <c r="L173" s="161">
        <f t="shared" si="5"/>
        <v>101.63934426229508</v>
      </c>
    </row>
    <row r="174" spans="2:12">
      <c r="B174" s="153">
        <v>2417</v>
      </c>
      <c r="C174" s="459" t="s">
        <v>285</v>
      </c>
      <c r="D174" s="460"/>
      <c r="E174" s="460"/>
      <c r="F174" s="460"/>
      <c r="G174" s="460"/>
      <c r="H174" s="460"/>
      <c r="I174" s="150">
        <v>155</v>
      </c>
      <c r="J174" s="162"/>
      <c r="K174" s="163">
        <v>600</v>
      </c>
      <c r="L174" s="161" t="str">
        <f t="shared" si="5"/>
        <v>-</v>
      </c>
    </row>
    <row r="175" spans="2:12">
      <c r="B175" s="153">
        <v>242</v>
      </c>
      <c r="C175" s="459" t="s">
        <v>286</v>
      </c>
      <c r="D175" s="460"/>
      <c r="E175" s="460"/>
      <c r="F175" s="460"/>
      <c r="G175" s="460"/>
      <c r="H175" s="460"/>
      <c r="I175" s="150">
        <v>156</v>
      </c>
      <c r="J175" s="151">
        <f>SUM(J176:J182)</f>
        <v>1221</v>
      </c>
      <c r="K175" s="151">
        <f>SUM(K176:K182)</f>
        <v>1632</v>
      </c>
      <c r="L175" s="161">
        <f t="shared" si="5"/>
        <v>133.66093366093367</v>
      </c>
    </row>
    <row r="176" spans="2:12">
      <c r="B176" s="153">
        <v>2421</v>
      </c>
      <c r="C176" s="459" t="s">
        <v>287</v>
      </c>
      <c r="D176" s="460"/>
      <c r="E176" s="460"/>
      <c r="F176" s="460"/>
      <c r="G176" s="460"/>
      <c r="H176" s="460"/>
      <c r="I176" s="150">
        <v>157</v>
      </c>
      <c r="J176" s="162"/>
      <c r="K176" s="163"/>
      <c r="L176" s="161" t="str">
        <f t="shared" si="5"/>
        <v>-</v>
      </c>
    </row>
    <row r="177" spans="2:12">
      <c r="B177" s="153">
        <v>2422</v>
      </c>
      <c r="C177" s="459" t="s">
        <v>288</v>
      </c>
      <c r="D177" s="460"/>
      <c r="E177" s="460"/>
      <c r="F177" s="460"/>
      <c r="G177" s="460"/>
      <c r="H177" s="460"/>
      <c r="I177" s="150">
        <v>158</v>
      </c>
      <c r="J177" s="162"/>
      <c r="K177" s="163"/>
      <c r="L177" s="161" t="str">
        <f t="shared" si="5"/>
        <v>-</v>
      </c>
    </row>
    <row r="178" spans="2:12">
      <c r="B178" s="153">
        <v>2423</v>
      </c>
      <c r="C178" s="459" t="s">
        <v>1103</v>
      </c>
      <c r="D178" s="460"/>
      <c r="E178" s="460"/>
      <c r="F178" s="460"/>
      <c r="G178" s="460"/>
      <c r="H178" s="460"/>
      <c r="I178" s="150">
        <v>159</v>
      </c>
      <c r="J178" s="162"/>
      <c r="K178" s="163"/>
      <c r="L178" s="161" t="str">
        <f t="shared" si="5"/>
        <v>-</v>
      </c>
    </row>
    <row r="179" spans="2:12">
      <c r="B179" s="153">
        <v>2424</v>
      </c>
      <c r="C179" s="459" t="s">
        <v>1104</v>
      </c>
      <c r="D179" s="460"/>
      <c r="E179" s="460"/>
      <c r="F179" s="460"/>
      <c r="G179" s="460"/>
      <c r="H179" s="460"/>
      <c r="I179" s="150">
        <v>160</v>
      </c>
      <c r="J179" s="162"/>
      <c r="K179" s="163"/>
      <c r="L179" s="161" t="str">
        <f t="shared" si="5"/>
        <v>-</v>
      </c>
    </row>
    <row r="180" spans="2:12">
      <c r="B180" s="153">
        <v>2425</v>
      </c>
      <c r="C180" s="459" t="s">
        <v>289</v>
      </c>
      <c r="D180" s="460"/>
      <c r="E180" s="460"/>
      <c r="F180" s="460"/>
      <c r="G180" s="460"/>
      <c r="H180" s="460"/>
      <c r="I180" s="150">
        <v>161</v>
      </c>
      <c r="J180" s="162">
        <v>1221</v>
      </c>
      <c r="K180" s="163">
        <v>1632</v>
      </c>
      <c r="L180" s="161">
        <f t="shared" si="5"/>
        <v>133.66093366093367</v>
      </c>
    </row>
    <row r="181" spans="2:12">
      <c r="B181" s="153">
        <v>2426</v>
      </c>
      <c r="C181" s="459" t="s">
        <v>290</v>
      </c>
      <c r="D181" s="460"/>
      <c r="E181" s="460"/>
      <c r="F181" s="460"/>
      <c r="G181" s="460"/>
      <c r="H181" s="460"/>
      <c r="I181" s="150">
        <v>162</v>
      </c>
      <c r="J181" s="162"/>
      <c r="K181" s="163"/>
      <c r="L181" s="161" t="str">
        <f t="shared" si="5"/>
        <v>-</v>
      </c>
    </row>
    <row r="182" spans="2:12">
      <c r="B182" s="153">
        <v>2429</v>
      </c>
      <c r="C182" s="459" t="s">
        <v>291</v>
      </c>
      <c r="D182" s="460"/>
      <c r="E182" s="460"/>
      <c r="F182" s="460"/>
      <c r="G182" s="460"/>
      <c r="H182" s="460"/>
      <c r="I182" s="150">
        <v>163</v>
      </c>
      <c r="J182" s="162"/>
      <c r="K182" s="163"/>
      <c r="L182" s="161" t="str">
        <f t="shared" si="5"/>
        <v>-</v>
      </c>
    </row>
    <row r="183" spans="2:12">
      <c r="B183" s="153">
        <v>244</v>
      </c>
      <c r="C183" s="459" t="s">
        <v>292</v>
      </c>
      <c r="D183" s="460"/>
      <c r="E183" s="460"/>
      <c r="F183" s="460"/>
      <c r="G183" s="460"/>
      <c r="H183" s="460"/>
      <c r="I183" s="150">
        <v>164</v>
      </c>
      <c r="J183" s="151">
        <f>SUM(J184:J186)</f>
        <v>0</v>
      </c>
      <c r="K183" s="151">
        <f>SUM(K184:K186)</f>
        <v>0</v>
      </c>
      <c r="L183" s="161" t="str">
        <f t="shared" si="5"/>
        <v>-</v>
      </c>
    </row>
    <row r="184" spans="2:12">
      <c r="B184" s="153">
        <v>2441</v>
      </c>
      <c r="C184" s="459" t="s">
        <v>293</v>
      </c>
      <c r="D184" s="460"/>
      <c r="E184" s="460"/>
      <c r="F184" s="460"/>
      <c r="G184" s="460"/>
      <c r="H184" s="460"/>
      <c r="I184" s="150">
        <v>165</v>
      </c>
      <c r="J184" s="162"/>
      <c r="K184" s="163"/>
      <c r="L184" s="161" t="str">
        <f t="shared" si="5"/>
        <v>-</v>
      </c>
    </row>
    <row r="185" spans="2:12">
      <c r="B185" s="153">
        <v>2442</v>
      </c>
      <c r="C185" s="459" t="s">
        <v>294</v>
      </c>
      <c r="D185" s="460"/>
      <c r="E185" s="460"/>
      <c r="F185" s="460"/>
      <c r="G185" s="460"/>
      <c r="H185" s="460"/>
      <c r="I185" s="150">
        <v>166</v>
      </c>
      <c r="J185" s="162"/>
      <c r="K185" s="163"/>
      <c r="L185" s="161" t="str">
        <f t="shared" si="5"/>
        <v>-</v>
      </c>
    </row>
    <row r="186" spans="2:12">
      <c r="B186" s="153">
        <v>2443</v>
      </c>
      <c r="C186" s="459" t="s">
        <v>295</v>
      </c>
      <c r="D186" s="460"/>
      <c r="E186" s="460"/>
      <c r="F186" s="460"/>
      <c r="G186" s="460"/>
      <c r="H186" s="460"/>
      <c r="I186" s="150">
        <v>167</v>
      </c>
      <c r="J186" s="162"/>
      <c r="K186" s="163"/>
      <c r="L186" s="161" t="str">
        <f t="shared" si="5"/>
        <v>-</v>
      </c>
    </row>
    <row r="187" spans="2:12">
      <c r="B187" s="153">
        <v>245</v>
      </c>
      <c r="C187" s="459" t="s">
        <v>296</v>
      </c>
      <c r="D187" s="460"/>
      <c r="E187" s="460"/>
      <c r="F187" s="460"/>
      <c r="G187" s="460"/>
      <c r="H187" s="460"/>
      <c r="I187" s="150">
        <v>168</v>
      </c>
      <c r="J187" s="162"/>
      <c r="K187" s="163"/>
      <c r="L187" s="161" t="str">
        <f t="shared" si="5"/>
        <v>-</v>
      </c>
    </row>
    <row r="188" spans="2:12">
      <c r="B188" s="153">
        <v>246</v>
      </c>
      <c r="C188" s="459" t="s">
        <v>1291</v>
      </c>
      <c r="D188" s="460"/>
      <c r="E188" s="460"/>
      <c r="F188" s="460"/>
      <c r="G188" s="460"/>
      <c r="H188" s="460"/>
      <c r="I188" s="150">
        <v>169</v>
      </c>
      <c r="J188" s="162"/>
      <c r="K188" s="163"/>
      <c r="L188" s="161" t="str">
        <f t="shared" si="5"/>
        <v>-</v>
      </c>
    </row>
    <row r="189" spans="2:12">
      <c r="B189" s="153">
        <v>249</v>
      </c>
      <c r="C189" s="459" t="s">
        <v>297</v>
      </c>
      <c r="D189" s="460"/>
      <c r="E189" s="460"/>
      <c r="F189" s="460"/>
      <c r="G189" s="460"/>
      <c r="H189" s="460"/>
      <c r="I189" s="150">
        <v>170</v>
      </c>
      <c r="J189" s="151">
        <f>SUM(J190:J192)</f>
        <v>0</v>
      </c>
      <c r="K189" s="151">
        <f>SUM(K190:K192)</f>
        <v>0</v>
      </c>
      <c r="L189" s="161" t="str">
        <f t="shared" si="5"/>
        <v>-</v>
      </c>
    </row>
    <row r="190" spans="2:12">
      <c r="B190" s="153">
        <v>2491</v>
      </c>
      <c r="C190" s="459" t="s">
        <v>1317</v>
      </c>
      <c r="D190" s="460"/>
      <c r="E190" s="460"/>
      <c r="F190" s="460"/>
      <c r="G190" s="460"/>
      <c r="H190" s="460"/>
      <c r="I190" s="150">
        <v>171</v>
      </c>
      <c r="J190" s="162"/>
      <c r="K190" s="163"/>
      <c r="L190" s="161" t="str">
        <f t="shared" si="5"/>
        <v>-</v>
      </c>
    </row>
    <row r="191" spans="2:12">
      <c r="B191" s="153">
        <v>2492</v>
      </c>
      <c r="C191" s="459" t="s">
        <v>198</v>
      </c>
      <c r="D191" s="460"/>
      <c r="E191" s="460"/>
      <c r="F191" s="460"/>
      <c r="G191" s="460"/>
      <c r="H191" s="460"/>
      <c r="I191" s="150">
        <v>172</v>
      </c>
      <c r="J191" s="162"/>
      <c r="K191" s="163"/>
      <c r="L191" s="161" t="str">
        <f t="shared" si="5"/>
        <v>-</v>
      </c>
    </row>
    <row r="192" spans="2:12">
      <c r="B192" s="153">
        <v>2493</v>
      </c>
      <c r="C192" s="469" t="s">
        <v>507</v>
      </c>
      <c r="D192" s="470"/>
      <c r="E192" s="470"/>
      <c r="F192" s="470"/>
      <c r="G192" s="470"/>
      <c r="H192" s="470"/>
      <c r="I192" s="150">
        <v>173</v>
      </c>
      <c r="J192" s="162"/>
      <c r="K192" s="163"/>
      <c r="L192" s="161" t="str">
        <f t="shared" si="5"/>
        <v>-</v>
      </c>
    </row>
    <row r="193" spans="2:12">
      <c r="B193" s="153">
        <v>25</v>
      </c>
      <c r="C193" s="459" t="s">
        <v>508</v>
      </c>
      <c r="D193" s="460"/>
      <c r="E193" s="460"/>
      <c r="F193" s="460"/>
      <c r="G193" s="460"/>
      <c r="H193" s="460"/>
      <c r="I193" s="150">
        <v>174</v>
      </c>
      <c r="J193" s="151">
        <f>J194+J197-J200</f>
        <v>0</v>
      </c>
      <c r="K193" s="151">
        <f>K194+K197-K200</f>
        <v>0</v>
      </c>
      <c r="L193" s="161" t="str">
        <f t="shared" si="5"/>
        <v>-</v>
      </c>
    </row>
    <row r="194" spans="2:12">
      <c r="B194" s="153">
        <v>251</v>
      </c>
      <c r="C194" s="459" t="s">
        <v>509</v>
      </c>
      <c r="D194" s="460"/>
      <c r="E194" s="460"/>
      <c r="F194" s="460"/>
      <c r="G194" s="460"/>
      <c r="H194" s="460"/>
      <c r="I194" s="150">
        <v>175</v>
      </c>
      <c r="J194" s="151">
        <f>SUM(J195:J196)</f>
        <v>0</v>
      </c>
      <c r="K194" s="151">
        <f>SUM(K195:K196)</f>
        <v>0</v>
      </c>
      <c r="L194" s="161" t="str">
        <f t="shared" si="5"/>
        <v>-</v>
      </c>
    </row>
    <row r="195" spans="2:12">
      <c r="B195" s="153">
        <v>2511</v>
      </c>
      <c r="C195" s="459" t="s">
        <v>510</v>
      </c>
      <c r="D195" s="460"/>
      <c r="E195" s="460"/>
      <c r="F195" s="460"/>
      <c r="G195" s="460"/>
      <c r="H195" s="460"/>
      <c r="I195" s="150">
        <v>176</v>
      </c>
      <c r="J195" s="162"/>
      <c r="K195" s="163"/>
      <c r="L195" s="161" t="str">
        <f t="shared" si="5"/>
        <v>-</v>
      </c>
    </row>
    <row r="196" spans="2:12">
      <c r="B196" s="153">
        <v>2512</v>
      </c>
      <c r="C196" s="459" t="s">
        <v>511</v>
      </c>
      <c r="D196" s="460"/>
      <c r="E196" s="460"/>
      <c r="F196" s="460"/>
      <c r="G196" s="460"/>
      <c r="H196" s="460"/>
      <c r="I196" s="150">
        <v>177</v>
      </c>
      <c r="J196" s="162"/>
      <c r="K196" s="163"/>
      <c r="L196" s="161" t="str">
        <f t="shared" ref="L196:L219" si="6">IF(J196&gt;0,IF(K196/J196&gt;=100,"&gt;&gt;100",K196/J196*100),"-")</f>
        <v>-</v>
      </c>
    </row>
    <row r="197" spans="2:12">
      <c r="B197" s="153">
        <v>252</v>
      </c>
      <c r="C197" s="459" t="s">
        <v>512</v>
      </c>
      <c r="D197" s="460"/>
      <c r="E197" s="460"/>
      <c r="F197" s="460"/>
      <c r="G197" s="460"/>
      <c r="H197" s="460"/>
      <c r="I197" s="150">
        <v>178</v>
      </c>
      <c r="J197" s="151">
        <f>SUM(J198:J199)</f>
        <v>0</v>
      </c>
      <c r="K197" s="151">
        <f>SUM(K198:K199)</f>
        <v>0</v>
      </c>
      <c r="L197" s="161" t="str">
        <f t="shared" si="6"/>
        <v>-</v>
      </c>
    </row>
    <row r="198" spans="2:12">
      <c r="B198" s="153">
        <v>2521</v>
      </c>
      <c r="C198" s="459" t="s">
        <v>513</v>
      </c>
      <c r="D198" s="460"/>
      <c r="E198" s="460"/>
      <c r="F198" s="460"/>
      <c r="G198" s="460"/>
      <c r="H198" s="460"/>
      <c r="I198" s="150">
        <v>179</v>
      </c>
      <c r="J198" s="162"/>
      <c r="K198" s="163"/>
      <c r="L198" s="161" t="str">
        <f t="shared" si="6"/>
        <v>-</v>
      </c>
    </row>
    <row r="199" spans="2:12">
      <c r="B199" s="153">
        <v>2522</v>
      </c>
      <c r="C199" s="459" t="s">
        <v>514</v>
      </c>
      <c r="D199" s="460"/>
      <c r="E199" s="460"/>
      <c r="F199" s="460"/>
      <c r="G199" s="460"/>
      <c r="H199" s="460"/>
      <c r="I199" s="150">
        <v>180</v>
      </c>
      <c r="J199" s="162"/>
      <c r="K199" s="163"/>
      <c r="L199" s="161" t="str">
        <f t="shared" si="6"/>
        <v>-</v>
      </c>
    </row>
    <row r="200" spans="2:12">
      <c r="B200" s="153">
        <v>259</v>
      </c>
      <c r="C200" s="459" t="s">
        <v>515</v>
      </c>
      <c r="D200" s="460"/>
      <c r="E200" s="460"/>
      <c r="F200" s="460"/>
      <c r="G200" s="460"/>
      <c r="H200" s="460"/>
      <c r="I200" s="150">
        <v>181</v>
      </c>
      <c r="J200" s="162"/>
      <c r="K200" s="163"/>
      <c r="L200" s="161" t="str">
        <f t="shared" si="6"/>
        <v>-</v>
      </c>
    </row>
    <row r="201" spans="2:12">
      <c r="B201" s="153">
        <v>26</v>
      </c>
      <c r="C201" s="459" t="s">
        <v>516</v>
      </c>
      <c r="D201" s="460"/>
      <c r="E201" s="460"/>
      <c r="F201" s="460"/>
      <c r="G201" s="460"/>
      <c r="H201" s="460"/>
      <c r="I201" s="150">
        <v>182</v>
      </c>
      <c r="J201" s="151">
        <f>J202+J205-J208</f>
        <v>0</v>
      </c>
      <c r="K201" s="151">
        <f>K202+K205-K208</f>
        <v>0</v>
      </c>
      <c r="L201" s="161" t="str">
        <f t="shared" si="6"/>
        <v>-</v>
      </c>
    </row>
    <row r="202" spans="2:12">
      <c r="B202" s="153">
        <v>261</v>
      </c>
      <c r="C202" s="459" t="s">
        <v>517</v>
      </c>
      <c r="D202" s="460"/>
      <c r="E202" s="460"/>
      <c r="F202" s="460"/>
      <c r="G202" s="460"/>
      <c r="H202" s="460"/>
      <c r="I202" s="150">
        <v>183</v>
      </c>
      <c r="J202" s="151">
        <f>SUM(J203:J204)</f>
        <v>0</v>
      </c>
      <c r="K202" s="151">
        <f>SUM(K203:K204)</f>
        <v>0</v>
      </c>
      <c r="L202" s="161" t="str">
        <f t="shared" si="6"/>
        <v>-</v>
      </c>
    </row>
    <row r="203" spans="2:12">
      <c r="B203" s="153">
        <v>2611</v>
      </c>
      <c r="C203" s="459" t="s">
        <v>518</v>
      </c>
      <c r="D203" s="460"/>
      <c r="E203" s="460"/>
      <c r="F203" s="460"/>
      <c r="G203" s="460"/>
      <c r="H203" s="460"/>
      <c r="I203" s="150">
        <v>184</v>
      </c>
      <c r="J203" s="162"/>
      <c r="K203" s="163"/>
      <c r="L203" s="161" t="str">
        <f t="shared" si="6"/>
        <v>-</v>
      </c>
    </row>
    <row r="204" spans="2:12">
      <c r="B204" s="153">
        <v>2612</v>
      </c>
      <c r="C204" s="459" t="s">
        <v>519</v>
      </c>
      <c r="D204" s="460"/>
      <c r="E204" s="460"/>
      <c r="F204" s="460"/>
      <c r="G204" s="460"/>
      <c r="H204" s="460"/>
      <c r="I204" s="150">
        <v>185</v>
      </c>
      <c r="J204" s="162"/>
      <c r="K204" s="163"/>
      <c r="L204" s="161" t="str">
        <f t="shared" si="6"/>
        <v>-</v>
      </c>
    </row>
    <row r="205" spans="2:12">
      <c r="B205" s="153">
        <v>262</v>
      </c>
      <c r="C205" s="459" t="s">
        <v>520</v>
      </c>
      <c r="D205" s="460"/>
      <c r="E205" s="460"/>
      <c r="F205" s="460"/>
      <c r="G205" s="460"/>
      <c r="H205" s="460"/>
      <c r="I205" s="150">
        <v>186</v>
      </c>
      <c r="J205" s="151">
        <f>SUM(J206:J207)</f>
        <v>0</v>
      </c>
      <c r="K205" s="151">
        <f>SUM(K206:K207)</f>
        <v>0</v>
      </c>
      <c r="L205" s="161" t="str">
        <f t="shared" si="6"/>
        <v>-</v>
      </c>
    </row>
    <row r="206" spans="2:12">
      <c r="B206" s="153">
        <v>2621</v>
      </c>
      <c r="C206" s="459" t="s">
        <v>521</v>
      </c>
      <c r="D206" s="460"/>
      <c r="E206" s="460"/>
      <c r="F206" s="460"/>
      <c r="G206" s="460"/>
      <c r="H206" s="460"/>
      <c r="I206" s="150">
        <v>187</v>
      </c>
      <c r="J206" s="162"/>
      <c r="K206" s="163"/>
      <c r="L206" s="161" t="str">
        <f t="shared" si="6"/>
        <v>-</v>
      </c>
    </row>
    <row r="207" spans="2:12">
      <c r="B207" s="153">
        <v>2622</v>
      </c>
      <c r="C207" s="459" t="s">
        <v>522</v>
      </c>
      <c r="D207" s="460"/>
      <c r="E207" s="460"/>
      <c r="F207" s="460"/>
      <c r="G207" s="460"/>
      <c r="H207" s="460"/>
      <c r="I207" s="150">
        <v>188</v>
      </c>
      <c r="J207" s="162"/>
      <c r="K207" s="163"/>
      <c r="L207" s="161" t="str">
        <f t="shared" si="6"/>
        <v>-</v>
      </c>
    </row>
    <row r="208" spans="2:12">
      <c r="B208" s="153">
        <v>269</v>
      </c>
      <c r="C208" s="459" t="s">
        <v>523</v>
      </c>
      <c r="D208" s="460"/>
      <c r="E208" s="460"/>
      <c r="F208" s="460"/>
      <c r="G208" s="460"/>
      <c r="H208" s="460"/>
      <c r="I208" s="150">
        <v>189</v>
      </c>
      <c r="J208" s="162"/>
      <c r="K208" s="163"/>
      <c r="L208" s="161" t="str">
        <f t="shared" si="6"/>
        <v>-</v>
      </c>
    </row>
    <row r="209" spans="2:12">
      <c r="B209" s="153">
        <v>29</v>
      </c>
      <c r="C209" s="459" t="s">
        <v>1292</v>
      </c>
      <c r="D209" s="460"/>
      <c r="E209" s="460"/>
      <c r="F209" s="460"/>
      <c r="G209" s="460"/>
      <c r="H209" s="460"/>
      <c r="I209" s="150">
        <v>190</v>
      </c>
      <c r="J209" s="151">
        <f>SUM(J210:J211)</f>
        <v>38022</v>
      </c>
      <c r="K209" s="151">
        <f>SUM(K210:K211)</f>
        <v>34004</v>
      </c>
      <c r="L209" s="161">
        <f t="shared" si="6"/>
        <v>89.432433854084479</v>
      </c>
    </row>
    <row r="210" spans="2:12">
      <c r="B210" s="153">
        <v>291</v>
      </c>
      <c r="C210" s="459" t="s">
        <v>1293</v>
      </c>
      <c r="D210" s="460"/>
      <c r="E210" s="460"/>
      <c r="F210" s="460"/>
      <c r="G210" s="460"/>
      <c r="H210" s="460"/>
      <c r="I210" s="150">
        <v>191</v>
      </c>
      <c r="J210" s="162"/>
      <c r="K210" s="163"/>
      <c r="L210" s="161" t="str">
        <f t="shared" si="6"/>
        <v>-</v>
      </c>
    </row>
    <row r="211" spans="2:12">
      <c r="B211" s="153">
        <v>292</v>
      </c>
      <c r="C211" s="459" t="s">
        <v>1294</v>
      </c>
      <c r="D211" s="460"/>
      <c r="E211" s="460"/>
      <c r="F211" s="460"/>
      <c r="G211" s="460"/>
      <c r="H211" s="460"/>
      <c r="I211" s="150">
        <v>192</v>
      </c>
      <c r="J211" s="151">
        <f>SUM(J212:J213)</f>
        <v>38022</v>
      </c>
      <c r="K211" s="151">
        <f>SUM(K212:K213)</f>
        <v>34004</v>
      </c>
      <c r="L211" s="161">
        <f t="shared" si="6"/>
        <v>89.432433854084479</v>
      </c>
    </row>
    <row r="212" spans="2:12">
      <c r="B212" s="153">
        <v>2921</v>
      </c>
      <c r="C212" s="459" t="s">
        <v>1295</v>
      </c>
      <c r="D212" s="460"/>
      <c r="E212" s="460"/>
      <c r="F212" s="460"/>
      <c r="G212" s="460"/>
      <c r="H212" s="460"/>
      <c r="I212" s="150">
        <v>193</v>
      </c>
      <c r="J212" s="162"/>
      <c r="K212" s="163"/>
      <c r="L212" s="161" t="str">
        <f t="shared" si="6"/>
        <v>-</v>
      </c>
    </row>
    <row r="213" spans="2:12">
      <c r="B213" s="153">
        <v>2922</v>
      </c>
      <c r="C213" s="459" t="s">
        <v>1296</v>
      </c>
      <c r="D213" s="460"/>
      <c r="E213" s="460"/>
      <c r="F213" s="460"/>
      <c r="G213" s="460"/>
      <c r="H213" s="460"/>
      <c r="I213" s="150">
        <v>194</v>
      </c>
      <c r="J213" s="162">
        <v>38022</v>
      </c>
      <c r="K213" s="163">
        <v>34004</v>
      </c>
      <c r="L213" s="161">
        <f t="shared" si="6"/>
        <v>89.432433854084479</v>
      </c>
    </row>
    <row r="214" spans="2:12">
      <c r="B214" s="149">
        <v>5</v>
      </c>
      <c r="C214" s="457" t="s">
        <v>1297</v>
      </c>
      <c r="D214" s="458"/>
      <c r="E214" s="458"/>
      <c r="F214" s="458"/>
      <c r="G214" s="458"/>
      <c r="H214" s="458"/>
      <c r="I214" s="150">
        <v>195</v>
      </c>
      <c r="J214" s="151">
        <f>J215+J218-J219</f>
        <v>51737</v>
      </c>
      <c r="K214" s="151">
        <f>K215+K218-K219</f>
        <v>50762</v>
      </c>
      <c r="L214" s="161">
        <f t="shared" si="6"/>
        <v>98.115468620136454</v>
      </c>
    </row>
    <row r="215" spans="2:12">
      <c r="B215" s="153">
        <v>51</v>
      </c>
      <c r="C215" s="459" t="s">
        <v>1298</v>
      </c>
      <c r="D215" s="460"/>
      <c r="E215" s="460"/>
      <c r="F215" s="460"/>
      <c r="G215" s="460"/>
      <c r="H215" s="460"/>
      <c r="I215" s="150">
        <v>196</v>
      </c>
      <c r="J215" s="151">
        <f>SUM(J216:J217)</f>
        <v>17223</v>
      </c>
      <c r="K215" s="151">
        <f>SUM(K216:K217)</f>
        <v>16885</v>
      </c>
      <c r="L215" s="161">
        <f t="shared" si="6"/>
        <v>98.037507983510423</v>
      </c>
    </row>
    <row r="216" spans="2:12">
      <c r="B216" s="153">
        <v>511</v>
      </c>
      <c r="C216" s="459" t="s">
        <v>1299</v>
      </c>
      <c r="D216" s="460"/>
      <c r="E216" s="460"/>
      <c r="F216" s="460"/>
      <c r="G216" s="460"/>
      <c r="H216" s="460"/>
      <c r="I216" s="150">
        <v>197</v>
      </c>
      <c r="J216" s="162">
        <v>17223</v>
      </c>
      <c r="K216" s="163">
        <v>16885</v>
      </c>
      <c r="L216" s="161">
        <f t="shared" si="6"/>
        <v>98.037507983510423</v>
      </c>
    </row>
    <row r="217" spans="2:12">
      <c r="B217" s="153">
        <v>512</v>
      </c>
      <c r="C217" s="459" t="s">
        <v>1300</v>
      </c>
      <c r="D217" s="460"/>
      <c r="E217" s="460"/>
      <c r="F217" s="460"/>
      <c r="G217" s="460"/>
      <c r="H217" s="460"/>
      <c r="I217" s="150">
        <v>198</v>
      </c>
      <c r="J217" s="162"/>
      <c r="K217" s="163"/>
      <c r="L217" s="161" t="str">
        <f t="shared" si="6"/>
        <v>-</v>
      </c>
    </row>
    <row r="218" spans="2:12">
      <c r="B218" s="153">
        <v>5221</v>
      </c>
      <c r="C218" s="459" t="s">
        <v>1301</v>
      </c>
      <c r="D218" s="460"/>
      <c r="E218" s="460"/>
      <c r="F218" s="460"/>
      <c r="G218" s="460"/>
      <c r="H218" s="460"/>
      <c r="I218" s="150">
        <v>199</v>
      </c>
      <c r="J218" s="162">
        <v>34514</v>
      </c>
      <c r="K218" s="163">
        <v>33877</v>
      </c>
      <c r="L218" s="161">
        <f t="shared" si="6"/>
        <v>98.154372138842206</v>
      </c>
    </row>
    <row r="219" spans="2:12">
      <c r="B219" s="156">
        <v>5222</v>
      </c>
      <c r="C219" s="466" t="s">
        <v>1302</v>
      </c>
      <c r="D219" s="467"/>
      <c r="E219" s="467"/>
      <c r="F219" s="467"/>
      <c r="G219" s="467"/>
      <c r="H219" s="467"/>
      <c r="I219" s="157">
        <v>200</v>
      </c>
      <c r="J219" s="164"/>
      <c r="K219" s="165"/>
      <c r="L219" s="166" t="str">
        <f t="shared" si="6"/>
        <v>-</v>
      </c>
    </row>
    <row r="220" spans="2:12" s="27" customFormat="1" ht="12.75">
      <c r="B220" s="463" t="s">
        <v>1303</v>
      </c>
      <c r="C220" s="464"/>
      <c r="D220" s="464"/>
      <c r="E220" s="464"/>
      <c r="F220" s="464"/>
      <c r="G220" s="464"/>
      <c r="H220" s="464"/>
      <c r="I220" s="464"/>
      <c r="J220" s="464"/>
      <c r="K220" s="464"/>
      <c r="L220" s="465"/>
    </row>
    <row r="221" spans="2:12">
      <c r="B221" s="167">
        <v>61</v>
      </c>
      <c r="C221" s="471" t="s">
        <v>1304</v>
      </c>
      <c r="D221" s="472"/>
      <c r="E221" s="472"/>
      <c r="F221" s="472"/>
      <c r="G221" s="472"/>
      <c r="H221" s="472"/>
      <c r="I221" s="147">
        <v>201</v>
      </c>
      <c r="J221" s="168"/>
      <c r="K221" s="169"/>
      <c r="L221" s="134" t="str">
        <f>IF(J221&gt;0,IF(K221/J221&gt;=100,"&gt;&gt;100",K221/J221*100),"-")</f>
        <v>-</v>
      </c>
    </row>
    <row r="222" spans="2:12">
      <c r="B222" s="156">
        <v>62</v>
      </c>
      <c r="C222" s="466" t="s">
        <v>1305</v>
      </c>
      <c r="D222" s="467"/>
      <c r="E222" s="467"/>
      <c r="F222" s="467"/>
      <c r="G222" s="467"/>
      <c r="H222" s="467"/>
      <c r="I222" s="157">
        <v>202</v>
      </c>
      <c r="J222" s="170">
        <f>J221</f>
        <v>0</v>
      </c>
      <c r="K222" s="170">
        <f>K221</f>
        <v>0</v>
      </c>
      <c r="L222" s="135" t="str">
        <f>IF(J222&gt;0,IF(K222/J222&gt;=100,"&gt;&gt;100",K222/J222*100),"-")</f>
        <v>-</v>
      </c>
    </row>
    <row r="223" spans="2:12"/>
    <row r="224" spans="2:12">
      <c r="B224" s="425"/>
      <c r="C224" s="425"/>
      <c r="D224" s="425"/>
      <c r="E224" s="426"/>
      <c r="F224" s="426"/>
      <c r="G224" s="426"/>
      <c r="H224" s="426"/>
      <c r="I224" s="119"/>
      <c r="J224" s="427" t="s">
        <v>2088</v>
      </c>
      <c r="K224" s="427"/>
      <c r="L224" s="427"/>
    </row>
    <row r="225" spans="2:12">
      <c r="B225" s="105"/>
      <c r="C225" s="105"/>
      <c r="D225" s="105"/>
      <c r="E225" s="104"/>
      <c r="F225" s="104"/>
      <c r="G225" s="104"/>
      <c r="H225" s="104"/>
      <c r="I225" s="104"/>
      <c r="J225" s="104"/>
      <c r="K225" s="106"/>
      <c r="L225" s="104"/>
    </row>
    <row r="226" spans="2:12" ht="15" thickBot="1">
      <c r="B226" s="171" t="s">
        <v>1440</v>
      </c>
      <c r="C226" s="171"/>
      <c r="D226" s="453" t="str">
        <f>IF(RefStr!O4=1,IF(RefStr!D39&lt;&gt;"",RefStr!D39,""),"")</f>
        <v>Alenka Soldan</v>
      </c>
      <c r="E226" s="453"/>
      <c r="F226" s="453"/>
      <c r="G226" s="453"/>
      <c r="H226" s="453"/>
      <c r="I226" s="173"/>
      <c r="J226" s="415"/>
      <c r="K226" s="415"/>
      <c r="L226" s="415"/>
    </row>
    <row r="227" spans="2:12" ht="15" thickBot="1">
      <c r="B227" s="386" t="s">
        <v>1441</v>
      </c>
      <c r="C227" s="386"/>
      <c r="D227" s="175">
        <f>IF(RefStr!O4=1,IF(RefStr!D41&lt;&gt;"",RefStr!D41,""),"")</f>
        <v>44957</v>
      </c>
      <c r="E227" s="176"/>
      <c r="F227" s="176"/>
      <c r="G227" s="176"/>
      <c r="H227" s="177"/>
      <c r="I227" s="178"/>
      <c r="J227" s="178"/>
      <c r="K227" s="179"/>
      <c r="L227" s="178"/>
    </row>
    <row r="228" spans="2:12" ht="15" thickBot="1">
      <c r="B228" s="398" t="s">
        <v>226</v>
      </c>
      <c r="C228" s="398"/>
      <c r="D228" s="453" t="str">
        <f>IF(RefStr!O4=1,IF(RefStr!D43&lt;&gt;"",RefStr!D43,""),"")</f>
        <v>Božena Kralj</v>
      </c>
      <c r="E228" s="453"/>
      <c r="F228" s="453"/>
      <c r="G228" s="453"/>
      <c r="H228" s="171"/>
      <c r="I228" s="171"/>
      <c r="J228" s="171"/>
      <c r="K228" s="171"/>
      <c r="L228" s="171"/>
    </row>
    <row r="229" spans="2:12" ht="15" thickBot="1">
      <c r="B229" s="386" t="s">
        <v>227</v>
      </c>
      <c r="C229" s="386"/>
      <c r="D229" s="451" t="str">
        <f>IF(RefStr!O4=1,IF(RefStr!D45&lt;&gt;"",RefStr!D45,""),"")</f>
        <v>043485129</v>
      </c>
      <c r="E229" s="451"/>
      <c r="F229" s="171"/>
      <c r="G229" s="180"/>
      <c r="H229" s="180"/>
      <c r="I229" s="180"/>
      <c r="J229" s="180"/>
      <c r="K229" s="180"/>
      <c r="L229" s="180"/>
    </row>
    <row r="230" spans="2:12" ht="15" thickBot="1">
      <c r="B230" s="386" t="s">
        <v>2467</v>
      </c>
      <c r="C230" s="386"/>
      <c r="D230" s="452" t="str">
        <f>IF(RefStr!O4=1,IF(RefStr!D47&lt;&gt;"",RefStr!D47,""),"")</f>
        <v/>
      </c>
      <c r="E230" s="452"/>
      <c r="F230" s="181"/>
      <c r="G230" s="181"/>
      <c r="H230" s="181"/>
      <c r="I230" s="181"/>
      <c r="J230" s="181"/>
      <c r="K230" s="180"/>
      <c r="L230" s="180"/>
    </row>
    <row r="231" spans="2:12" ht="15" thickBot="1">
      <c r="B231" s="386" t="s">
        <v>228</v>
      </c>
      <c r="C231" s="386"/>
      <c r="D231" s="431" t="str">
        <f>IF(RefStr!O4=1,IF(RefStr!D49&lt;&gt;"",RefStr!D49,""),"")</f>
        <v/>
      </c>
      <c r="E231" s="431"/>
      <c r="F231" s="431"/>
      <c r="G231" s="431"/>
      <c r="H231" s="181"/>
      <c r="I231" s="181"/>
      <c r="J231" s="181"/>
      <c r="K231" s="181"/>
      <c r="L231" s="181"/>
    </row>
    <row r="232" spans="2:12"/>
  </sheetData>
  <sheetProtection password="C79A" sheet="1" objects="1" scenarios="1"/>
  <mergeCells count="240">
    <mergeCell ref="B15:D15"/>
    <mergeCell ref="B3:C3"/>
    <mergeCell ref="C168:H168"/>
    <mergeCell ref="I13:J13"/>
    <mergeCell ref="B10:C10"/>
    <mergeCell ref="B12:C12"/>
    <mergeCell ref="G8:L8"/>
    <mergeCell ref="C124:H124"/>
    <mergeCell ref="C150:H150"/>
    <mergeCell ref="C131:H131"/>
    <mergeCell ref="C181:H181"/>
    <mergeCell ref="B229:C229"/>
    <mergeCell ref="C217:H217"/>
    <mergeCell ref="C216:H216"/>
    <mergeCell ref="C182:H182"/>
    <mergeCell ref="B228:C228"/>
    <mergeCell ref="C215:H215"/>
    <mergeCell ref="C218:H218"/>
    <mergeCell ref="B220:L220"/>
    <mergeCell ref="J226:L226"/>
    <mergeCell ref="C213:H213"/>
    <mergeCell ref="J224:L224"/>
    <mergeCell ref="C221:H221"/>
    <mergeCell ref="B224:D224"/>
    <mergeCell ref="E224:H224"/>
    <mergeCell ref="C214:H214"/>
    <mergeCell ref="C222:H222"/>
    <mergeCell ref="C219:H219"/>
    <mergeCell ref="C169:H169"/>
    <mergeCell ref="C118:H118"/>
    <mergeCell ref="C201:H201"/>
    <mergeCell ref="C189:H189"/>
    <mergeCell ref="C188:H188"/>
    <mergeCell ref="C192:H192"/>
    <mergeCell ref="C197:H197"/>
    <mergeCell ref="C199:H199"/>
    <mergeCell ref="C200:H200"/>
    <mergeCell ref="C185:H185"/>
    <mergeCell ref="C183:H183"/>
    <mergeCell ref="C191:H191"/>
    <mergeCell ref="C190:H190"/>
    <mergeCell ref="C187:H187"/>
    <mergeCell ref="C184:H184"/>
    <mergeCell ref="C186:H186"/>
    <mergeCell ref="C211:H211"/>
    <mergeCell ref="C193:H193"/>
    <mergeCell ref="C195:H195"/>
    <mergeCell ref="C196:H196"/>
    <mergeCell ref="C203:H203"/>
    <mergeCell ref="C202:H202"/>
    <mergeCell ref="C204:H204"/>
    <mergeCell ref="C198:H198"/>
    <mergeCell ref="C194:H194"/>
    <mergeCell ref="C127:H127"/>
    <mergeCell ref="C139:H139"/>
    <mergeCell ref="C128:H128"/>
    <mergeCell ref="C212:H212"/>
    <mergeCell ref="C205:H205"/>
    <mergeCell ref="C209:H209"/>
    <mergeCell ref="C207:H207"/>
    <mergeCell ref="C208:H208"/>
    <mergeCell ref="C210:H210"/>
    <mergeCell ref="C206:H206"/>
    <mergeCell ref="C143:H143"/>
    <mergeCell ref="C130:H130"/>
    <mergeCell ref="C145:H145"/>
    <mergeCell ref="C146:H146"/>
    <mergeCell ref="C147:H147"/>
    <mergeCell ref="C132:H132"/>
    <mergeCell ref="C134:H134"/>
    <mergeCell ref="C137:H137"/>
    <mergeCell ref="C136:H136"/>
    <mergeCell ref="C135:H135"/>
    <mergeCell ref="D231:G231"/>
    <mergeCell ref="C125:H125"/>
    <mergeCell ref="C138:H138"/>
    <mergeCell ref="C167:H167"/>
    <mergeCell ref="C152:H152"/>
    <mergeCell ref="C151:H151"/>
    <mergeCell ref="C164:H164"/>
    <mergeCell ref="C161:H161"/>
    <mergeCell ref="C158:H158"/>
    <mergeCell ref="C160:H160"/>
    <mergeCell ref="C97:H97"/>
    <mergeCell ref="C99:H99"/>
    <mergeCell ref="C101:H101"/>
    <mergeCell ref="B231:C231"/>
    <mergeCell ref="B227:C227"/>
    <mergeCell ref="D226:H226"/>
    <mergeCell ref="B230:C230"/>
    <mergeCell ref="D228:G228"/>
    <mergeCell ref="D229:E229"/>
    <mergeCell ref="D230:E230"/>
    <mergeCell ref="C123:H123"/>
    <mergeCell ref="C121:H121"/>
    <mergeCell ref="C117:H117"/>
    <mergeCell ref="C115:H115"/>
    <mergeCell ref="C116:H116"/>
    <mergeCell ref="C119:H119"/>
    <mergeCell ref="C120:H120"/>
    <mergeCell ref="B9:C9"/>
    <mergeCell ref="B7:C7"/>
    <mergeCell ref="D9:L9"/>
    <mergeCell ref="C126:H126"/>
    <mergeCell ref="K12:L12"/>
    <mergeCell ref="B11:C11"/>
    <mergeCell ref="C16:H16"/>
    <mergeCell ref="C17:H17"/>
    <mergeCell ref="B18:L18"/>
    <mergeCell ref="B8:C8"/>
    <mergeCell ref="B163:L163"/>
    <mergeCell ref="C149:H149"/>
    <mergeCell ref="C148:H148"/>
    <mergeCell ref="C159:H159"/>
    <mergeCell ref="C157:H157"/>
    <mergeCell ref="C156:H156"/>
    <mergeCell ref="C162:H162"/>
    <mergeCell ref="C154:H154"/>
    <mergeCell ref="K2:L2"/>
    <mergeCell ref="D7:L7"/>
    <mergeCell ref="B5:L5"/>
    <mergeCell ref="B6:L6"/>
    <mergeCell ref="K3:L3"/>
    <mergeCell ref="B4:L4"/>
    <mergeCell ref="C90:H90"/>
    <mergeCell ref="C84:H84"/>
    <mergeCell ref="C85:H85"/>
    <mergeCell ref="C83:H83"/>
    <mergeCell ref="C89:H89"/>
    <mergeCell ref="C79:H79"/>
    <mergeCell ref="C88:H88"/>
    <mergeCell ref="C87:H87"/>
    <mergeCell ref="C86:H86"/>
    <mergeCell ref="C81:H81"/>
    <mergeCell ref="D10:F10"/>
    <mergeCell ref="C76:H76"/>
    <mergeCell ref="C78:H78"/>
    <mergeCell ref="C92:H92"/>
    <mergeCell ref="C80:H80"/>
    <mergeCell ref="C82:H82"/>
    <mergeCell ref="C75:H75"/>
    <mergeCell ref="C47:H47"/>
    <mergeCell ref="C39:H39"/>
    <mergeCell ref="C42:H42"/>
    <mergeCell ref="C165:H165"/>
    <mergeCell ref="C171:H171"/>
    <mergeCell ref="C144:H144"/>
    <mergeCell ref="C112:H112"/>
    <mergeCell ref="C166:H166"/>
    <mergeCell ref="C155:H155"/>
    <mergeCell ref="C153:H153"/>
    <mergeCell ref="C140:H140"/>
    <mergeCell ref="C142:H142"/>
    <mergeCell ref="C141:H141"/>
    <mergeCell ref="C174:H174"/>
    <mergeCell ref="C170:H170"/>
    <mergeCell ref="C173:H173"/>
    <mergeCell ref="C172:H172"/>
    <mergeCell ref="C180:H180"/>
    <mergeCell ref="C175:H175"/>
    <mergeCell ref="C178:H178"/>
    <mergeCell ref="C176:H176"/>
    <mergeCell ref="C179:H179"/>
    <mergeCell ref="C177:H177"/>
    <mergeCell ref="C95:H95"/>
    <mergeCell ref="C133:H133"/>
    <mergeCell ref="C129:H129"/>
    <mergeCell ref="C91:H91"/>
    <mergeCell ref="C104:H104"/>
    <mergeCell ref="C110:H110"/>
    <mergeCell ref="C108:H108"/>
    <mergeCell ref="C94:H94"/>
    <mergeCell ref="C103:H103"/>
    <mergeCell ref="C100:H100"/>
    <mergeCell ref="C73:H73"/>
    <mergeCell ref="C72:H72"/>
    <mergeCell ref="C74:H74"/>
    <mergeCell ref="C62:H62"/>
    <mergeCell ref="C68:H68"/>
    <mergeCell ref="C66:H66"/>
    <mergeCell ref="C65:H65"/>
    <mergeCell ref="C96:H96"/>
    <mergeCell ref="C48:H48"/>
    <mergeCell ref="C59:H59"/>
    <mergeCell ref="C71:H71"/>
    <mergeCell ref="C51:H51"/>
    <mergeCell ref="C50:H50"/>
    <mergeCell ref="C49:H49"/>
    <mergeCell ref="C60:H60"/>
    <mergeCell ref="C56:H56"/>
    <mergeCell ref="C70:H70"/>
    <mergeCell ref="C122:H122"/>
    <mergeCell ref="C109:H109"/>
    <mergeCell ref="C111:H111"/>
    <mergeCell ref="C113:H113"/>
    <mergeCell ref="C114:H114"/>
    <mergeCell ref="C98:H98"/>
    <mergeCell ref="C107:H107"/>
    <mergeCell ref="C102:H102"/>
    <mergeCell ref="C106:H106"/>
    <mergeCell ref="C105:H105"/>
    <mergeCell ref="C52:H52"/>
    <mergeCell ref="C27:H27"/>
    <mergeCell ref="C31:H31"/>
    <mergeCell ref="C33:H33"/>
    <mergeCell ref="C34:H34"/>
    <mergeCell ref="C93:H93"/>
    <mergeCell ref="C61:H61"/>
    <mergeCell ref="C77:H77"/>
    <mergeCell ref="C64:H64"/>
    <mergeCell ref="C57:H57"/>
    <mergeCell ref="C32:H32"/>
    <mergeCell ref="C37:H37"/>
    <mergeCell ref="C38:H38"/>
    <mergeCell ref="C58:H58"/>
    <mergeCell ref="C53:H53"/>
    <mergeCell ref="C45:H45"/>
    <mergeCell ref="C44:H44"/>
    <mergeCell ref="C46:H46"/>
    <mergeCell ref="C55:H55"/>
    <mergeCell ref="C54:H54"/>
    <mergeCell ref="C30:H30"/>
    <mergeCell ref="C19:H19"/>
    <mergeCell ref="C20:H20"/>
    <mergeCell ref="C21:H21"/>
    <mergeCell ref="C23:H23"/>
    <mergeCell ref="C22:H22"/>
    <mergeCell ref="C24:H24"/>
    <mergeCell ref="C25:H25"/>
    <mergeCell ref="C28:H28"/>
    <mergeCell ref="C69:H69"/>
    <mergeCell ref="C67:H67"/>
    <mergeCell ref="C63:H63"/>
    <mergeCell ref="C35:H35"/>
    <mergeCell ref="C26:H26"/>
    <mergeCell ref="C29:H29"/>
    <mergeCell ref="C41:H41"/>
    <mergeCell ref="C43:H43"/>
    <mergeCell ref="C40:H40"/>
    <mergeCell ref="C36:H36"/>
  </mergeCells>
  <phoneticPr fontId="45" type="noConversion"/>
  <conditionalFormatting sqref="J161:K162 J216:K219 J23:K25 J27:K35 J38:K40 J42:K48 J50:K51 J53:K56 J58:K59 J61:K64 J67:K68 J70:K72 J74:K76 J78:K81 J84:K87 J89:K91 J95:K100 J103:K106 J108:K112 J114:K117 J119:K122 J125:K126 J128:K129 J131:K132 J134:K135 J137:K138 J140:K142 J145:K146 J148:K150 J152:K154 J156:K159 J168:K174 J176:K182 J184:K188 J190:K192 J195:K196 J198:K200 J203:K204 J206:K208 J210:K210 J212:K213 J221:K221">
    <cfRule type="cellIs" dxfId="11" priority="1" stopIfTrue="1" operator="lessThan">
      <formula>0</formula>
    </cfRule>
  </conditionalFormatting>
  <conditionalFormatting sqref="J19:K22 J26:K26 J36:K37 J41:K41 J49:K49 J52:K52 J57:K57 J60:K60 J65:K66 J69:K69 J222:K222 J77:K77 J82:K83 J88:K88 J92:K94 J101:K102 J107:K107 J113:K113 J118:K118 J123:K124 J127:K127 J130:K130 J133:K133 J136:K136 J139:K139 J143:K144 J147:K147 J151:K151 J160:K160 J155:K155 J164:K167 J175:K175 J183:K183 J189:K189 J193:K194 J197:K197 J201:K202 J205:K205 J209:K209 J211:K211 J214:K215 J73:K73">
    <cfRule type="cellIs" dxfId="10" priority="2" stopIfTrue="1" operator="lessThan">
      <formula>0</formula>
    </cfRule>
    <cfRule type="cellIs" dxfId="9" priority="3" stopIfTrue="1" operator="notEqual">
      <formula>ROUND(J19,0)</formula>
    </cfRule>
  </conditionalFormatting>
  <conditionalFormatting sqref="D7:L7">
    <cfRule type="cellIs" dxfId="8" priority="4" stopIfTrue="1" operator="equal">
      <formula>"(za ovo razdoblje i ovu vrstu obveznika obrazac se ne popunjava)"</formula>
    </cfRule>
  </conditionalFormatting>
  <conditionalFormatting sqref="B6:L6">
    <cfRule type="cellIs" dxfId="7" priority="5" stopIfTrue="1" operator="equal">
      <formula>$P$7</formula>
    </cfRule>
  </conditionalFormatting>
  <dataValidations count="1">
    <dataValidation type="whole" operator="greaterThanOrEqual" allowBlank="1" showErrorMessage="1" errorTitle="Nedozvoljen unos" error="Dozvoljen je samo upis pozitivnih cijelih brojeva, ako je iznos nula (tj. nema podatka), upišite nulu" sqref="J164:K219 J221:K222 J19:K162">
      <formula1>0</formula1>
    </dataValidation>
  </dataValidations>
  <hyperlinks>
    <hyperlink ref="J1" location="Kontrole!A1" tooltip="Link na radni list Kontrole" display="Kontrole"/>
    <hyperlink ref="K1" location="Sifre!A1" tooltip="Šifarnici djelatnosti i gradova/općina" display="Šifre"/>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H1" location="GPRIZNPF!A1" tooltip="Link na obrazac G-PR-IZ-NPF" display="G-PR-IZ-NPF"/>
  </hyperlinks>
  <printOptions horizontalCentered="1"/>
  <pageMargins left="0.59055118110236227" right="0.59055118110236227" top="0.78740157480314965" bottom="0.78740157480314965" header="0.59055118110236227" footer="0.59055118110236227"/>
  <pageSetup paperSize="9" scale="74" fitToHeight="0" orientation="portrait" r:id="rId1"/>
  <headerFooter alignWithMargins="0">
    <oddFooter>&amp;RStranica: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13</vt:i4>
      </vt:variant>
      <vt:variant>
        <vt:lpstr>Imenovani rasponi</vt:lpstr>
      </vt:variant>
      <vt:variant>
        <vt:i4>10</vt:i4>
      </vt:variant>
    </vt:vector>
  </HeadingPairs>
  <TitlesOfParts>
    <vt:vector size="23" baseType="lpstr">
      <vt:lpstr>Novosti</vt:lpstr>
      <vt:lpstr>Upute</vt:lpstr>
      <vt:lpstr>PraviPod707</vt:lpstr>
      <vt:lpstr>PraviPod708</vt:lpstr>
      <vt:lpstr>PraviPod709</vt:lpstr>
      <vt:lpstr>PraviPod710</vt:lpstr>
      <vt:lpstr>RefStr</vt:lpstr>
      <vt:lpstr>PRRAS</vt:lpstr>
      <vt:lpstr>BIL</vt:lpstr>
      <vt:lpstr>GPRIZNPF</vt:lpstr>
      <vt:lpstr>Sifre</vt:lpstr>
      <vt:lpstr>Kontrole</vt:lpstr>
      <vt:lpstr>Promjene</vt:lpstr>
      <vt:lpstr>PRRAS!Ispis_naslova</vt:lpstr>
      <vt:lpstr>Sifre!Ispis_naslova</vt:lpstr>
      <vt:lpstr>BIL!Podrucje_ispisa</vt:lpstr>
      <vt:lpstr>GPRIZNPF!Podrucje_ispisa</vt:lpstr>
      <vt:lpstr>Kontrole!Podrucje_ispisa</vt:lpstr>
      <vt:lpstr>Novosti!Podrucje_ispisa</vt:lpstr>
      <vt:lpstr>PRRAS!Podrucje_ispisa</vt:lpstr>
      <vt:lpstr>RefStr!Podrucje_ispisa</vt:lpstr>
      <vt:lpstr>Sifre!Podrucje_ispisa</vt:lpstr>
      <vt:lpstr>Upute!Podrucje_ispisa</vt:lpstr>
    </vt:vector>
  </TitlesOfParts>
  <Company>Zavod za platni promet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Server_statistike</dc:creator>
  <cp:lastModifiedBy>HCK_GP</cp:lastModifiedBy>
  <cp:lastPrinted>2023-01-26T08:18:13Z</cp:lastPrinted>
  <dcterms:created xsi:type="dcterms:W3CDTF">2001-11-21T09:32:18Z</dcterms:created>
  <dcterms:modified xsi:type="dcterms:W3CDTF">2023-01-26T13:04:51Z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